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7950" activeTab="0"/>
  </bookViews>
  <sheets>
    <sheet name="Анна таб № 3 свод" sheetId="1" r:id="rId1"/>
  </sheets>
  <definedNames>
    <definedName name="_xlnm.Print_Titles" localSheetId="0">'Анна таб № 3 свод'!$11:$14</definedName>
    <definedName name="_xlnm.Print_Area" localSheetId="0">'Анна таб № 3 свод'!$A$1:$R$248</definedName>
  </definedNames>
  <calcPr fullCalcOnLoad="1"/>
</workbook>
</file>

<file path=xl/sharedStrings.xml><?xml version="1.0" encoding="utf-8"?>
<sst xmlns="http://schemas.openxmlformats.org/spreadsheetml/2006/main" count="363" uniqueCount="123">
  <si>
    <t>Статус</t>
  </si>
  <si>
    <t>Наименование муниципальной программы, подпрограммы, основного мероприятия</t>
  </si>
  <si>
    <t>Источники ресурсного обеспечения</t>
  </si>
  <si>
    <t>Оценка расходов по годам реализации муниципальной  программы, тыс.руб.</t>
  </si>
  <si>
    <t>Всего</t>
  </si>
  <si>
    <t>в том числе по годам реализации</t>
  </si>
  <si>
    <t>2014         (первый год реализации)</t>
  </si>
  <si>
    <t>2016       (третий год реализации)</t>
  </si>
  <si>
    <t>2017        (четвертый год реализации)</t>
  </si>
  <si>
    <t>2018        (пятый год реализации)</t>
  </si>
  <si>
    <t>2019 (шестой год реализации)</t>
  </si>
  <si>
    <t>Муниципальная  программа</t>
  </si>
  <si>
    <t>Всего, в том числе:</t>
  </si>
  <si>
    <t>федеральный бюджет</t>
  </si>
  <si>
    <t>областной бюджет</t>
  </si>
  <si>
    <t>местный бюджет</t>
  </si>
  <si>
    <t>средства юр. и физ. лиц</t>
  </si>
  <si>
    <t>в том числе</t>
  </si>
  <si>
    <t>Подпрограмма 1</t>
  </si>
  <si>
    <t>Развитие  и обеспечение доступности  дошкольного образования</t>
  </si>
  <si>
    <t>Основное мероприятие 1.1</t>
  </si>
  <si>
    <t>Развитие инфраструктуры доступности   качественного дошкольного образования</t>
  </si>
  <si>
    <t>Основное мероприятие 1.2</t>
  </si>
  <si>
    <t>Капитальный ремонт объектов дошкольного образования</t>
  </si>
  <si>
    <t xml:space="preserve">Обеспечение деятельности дошкольных образовательных учреждений, повышение качества дошкольного образования </t>
  </si>
  <si>
    <t>Основное мероприятие 1.3</t>
  </si>
  <si>
    <t>Создание условий   введения  ФГОС ДО</t>
  </si>
  <si>
    <t>Подпрограмма 2</t>
  </si>
  <si>
    <t>Развитие общего образования</t>
  </si>
  <si>
    <t>Основное мероприятие 2.1</t>
  </si>
  <si>
    <t>Обеспечение доступности качественного  общего образования,  транспортной  доступности</t>
  </si>
  <si>
    <t>Основное мероприятие 2.2</t>
  </si>
  <si>
    <t>Обеспечение деятельности образовательных учреждений</t>
  </si>
  <si>
    <t>Основное мероприятие 2.3</t>
  </si>
  <si>
    <t>Обеспечение государственных гарантий на получение бесплатного общего образования</t>
  </si>
  <si>
    <t>Основное мероприятие 2.4</t>
  </si>
  <si>
    <t>Развитие кадрового потенциала  системы общего  образования</t>
  </si>
  <si>
    <t>Основное мероприятие 2.5</t>
  </si>
  <si>
    <t>Субвенция из областного бюджета на обеспечение учащихся общеобразовательных учреждений молочной продукцией</t>
  </si>
  <si>
    <t>Совершенствование организации школьного питания</t>
  </si>
  <si>
    <t>Основное мероприятие 2.6</t>
  </si>
  <si>
    <t>Основное мероприятие 2.7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</si>
  <si>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</si>
  <si>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2.8</t>
  </si>
  <si>
    <t>«Организация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организациях».</t>
  </si>
  <si>
    <t>Основное мероприятие 2.9</t>
  </si>
  <si>
    <t>«Обеспечение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субъектов Российской Федерации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 программы».</t>
  </si>
  <si>
    <t>Основное мероприятие 2.10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</si>
  <si>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</si>
  <si>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>Подпрограмма 3</t>
  </si>
  <si>
    <t xml:space="preserve">Развитие системы  воспитания, дополнительного образования, вовлечения молодёжи  в социальную практику   и  социальная защита  детей . </t>
  </si>
  <si>
    <t>Основное мероприятие 3.1.</t>
  </si>
  <si>
    <t xml:space="preserve">Обеспечение деятельности учреждений дополнительного образования </t>
  </si>
  <si>
    <t xml:space="preserve">Основное мероприятие  3.2 </t>
  </si>
  <si>
    <t>Развитие кадрового потенциала  системы  дополнительного образования   детей</t>
  </si>
  <si>
    <t>Основное мероприятие 3.3.</t>
  </si>
  <si>
    <t>Вовлечение  молодёжи в социальную практику, мероприятия связанные с вовлечением молодёжи в социальную  практику</t>
  </si>
  <si>
    <t>Основное мероприятие 3.4.</t>
  </si>
  <si>
    <t>Мероприятия по организации  летней оздоровительной кампании.</t>
  </si>
  <si>
    <t>Основное мероприятие 3.5</t>
  </si>
  <si>
    <t>Основное мероприятие 3.6</t>
  </si>
  <si>
    <t xml:space="preserve"> Обеспечение выплат единовременного пособия при всех формах устройства детей, лишенных родительского попечения, в семью</t>
  </si>
  <si>
    <t>Основное мероприятие 3.7.</t>
  </si>
  <si>
    <t xml:space="preserve"> Обеспечение выплат  семьям опекунов на содержание подопечных детей</t>
  </si>
  <si>
    <t>Основное мероприятие   3.8</t>
  </si>
  <si>
    <t xml:space="preserve"> Обеспечение выплат приемной семье на содержание подопечных детей</t>
  </si>
  <si>
    <t>Основное мероприятие   3.9.</t>
  </si>
  <si>
    <t>Обеспечение выплаты вознаграждения, причитающегося приемному родителю</t>
  </si>
  <si>
    <t>Основное мероприятие 3.10.</t>
  </si>
  <si>
    <t>Обеспечение выплаты единовременного пособия при передаче ребенка в семью</t>
  </si>
  <si>
    <t>Основное мероприятие 3.11.</t>
  </si>
  <si>
    <t>Обеспечение выплат единовременного пособия при устройстве в семью ребенка-инвалида или ребенка, достигшего 10 лет, а так же при одновременной передаче на воспитание в семью ребенка вместе с его  братьями (сестрами)</t>
  </si>
  <si>
    <t>Основное мероприятие 3.12.</t>
  </si>
  <si>
    <t>Мероприятия по допризывной подготовке  молодёжи</t>
  </si>
  <si>
    <t>Основное мероприятие 3.13</t>
  </si>
  <si>
    <t>Обеспечение выполнения переданных полномочий по организации и осуществлению деятельности по опеке и попечительству</t>
  </si>
  <si>
    <t>Основное мероприятие 3.14</t>
  </si>
  <si>
    <t>Обеспечение выплаты компенсации части родительской платы за присмотр и уход за детьми в дошкольных образовательных учреждениях</t>
  </si>
  <si>
    <t>Основное мероприятие 3.15</t>
  </si>
  <si>
    <t>Мероприятия в сфере осуществления отдельных государственных полномочий по осуществлению деятельности по профилактике безнадзорности и правонарушений несовершеннолетних</t>
  </si>
  <si>
    <t>Основное мероприятие 3.16</t>
  </si>
  <si>
    <t>Введение механизма персонифицированного финансирования в системе дополнительного образования детей»</t>
  </si>
  <si>
    <t>Основное мероприятие 3.17</t>
  </si>
  <si>
    <t>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</si>
  <si>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Основное мероприятие 3.18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</si>
  <si>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</si>
  <si>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3.19</t>
  </si>
  <si>
    <t>Программа 4</t>
  </si>
  <si>
    <t>Обеспечение деятельности отдела образования, опеки и попечительства   и подведомственных  учреждений</t>
  </si>
  <si>
    <t>Основное мероприятие 4.1</t>
  </si>
  <si>
    <t>Основное мероприятие 7.3</t>
  </si>
  <si>
    <t>Субвенция на обеспечение выплат патронатной семье на содержание патронатных семей</t>
  </si>
  <si>
    <t>Основное мероприятие 7.4</t>
  </si>
  <si>
    <t>Субвенция на обеспечение выплаты вознаграждения патронатному воспитателю</t>
  </si>
  <si>
    <t>Основное мероприятие 4.2</t>
  </si>
  <si>
    <t>Финансовое обеспечение функций аппарата управления отдела образования, опеки и попечительства администрации Аннинского муниципального района и прочих учреждений образования, подведомственных отделу образования, опеки и попечительства</t>
  </si>
  <si>
    <t>Основное мероприятие 4.3</t>
  </si>
  <si>
    <t>Развитие кадрового потенциала прочих учреждений подведомственных отделу образования, опеки и попечительства</t>
  </si>
  <si>
    <t>Основное мероприятие 7.10</t>
  </si>
  <si>
    <t>Субвенция на выплаты усыновителям на содержание каждого усыновленного ребенка до достижения им возраста 18 лет</t>
  </si>
  <si>
    <t>Основное мероприятие 7.11</t>
  </si>
  <si>
    <t>Единовременная денежная выплата при усыновлении (удочерении) детей-сирот и детей, оставшихся без попечения родителей</t>
  </si>
  <si>
    <t>2020 (седьмой год реализации)</t>
  </si>
  <si>
    <t>2021(восьмой год реализации)</t>
  </si>
  <si>
    <t>Обеспечение развития инфраструктуры и организационно-экономических механизмов, обеспечивающих максимально равную доступность услуг общего и дополнительного образования Аннинского муниципального района</t>
  </si>
  <si>
    <t>"создание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»</t>
  </si>
  <si>
    <t>2015       (второй год реализации)</t>
  </si>
  <si>
    <t>2023 (прогнозная оценка)</t>
  </si>
  <si>
    <t>2024 (прогнозная оценка)</t>
  </si>
  <si>
    <t xml:space="preserve">Финансовое обеспечение и прогнозная (справочная) оценка расходов </t>
  </si>
  <si>
    <t>на реализацию муниципальной  программы Аннинского  муниципального района  Воронежской области</t>
  </si>
  <si>
    <t>2025 (прогнозная оценка)</t>
  </si>
  <si>
    <t>2026 (прогнозная оценка)</t>
  </si>
  <si>
    <t>2027 (прогнозная оценка)</t>
  </si>
  <si>
    <t>"Развитие образования"                        на 2014-2027 годы</t>
  </si>
  <si>
    <t xml:space="preserve">"Развитие образования" на 2014-2027 годы     </t>
  </si>
  <si>
    <t>Основное мероприятие 2.11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</si>
  <si>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</si>
  <si>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Мероприятия по организации деятельности центра трудовой адаптации детей и подростков</t>
  </si>
  <si>
    <t>2022 (факт)</t>
  </si>
  <si>
    <t>Основное мероприятие 2.12</t>
  </si>
  <si>
    <t>«Обновление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организациях»</t>
  </si>
  <si>
    <t>Приложение № 2                                                                                                                                         к муниципальной программе Аннинского муниципального района "Развитие образования" на 2014-2027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</si>
</sst>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_р_._-;\-* #,##0.0_р_._-;_-* &quot;-&quot;??_р_._-;_-@_-"/>
    <numFmt numFmtId="169" formatCode="_-* #,##0.0_р_._-;\-* #,##0.0_р_._-;_-* &quot;-&quot;?_р_._-;_-@_-"/>
    <numFmt numFmtId="170" formatCode="0.0"/>
    <numFmt numFmtId="171" formatCode="_-* #,##0.0\ _₽_-;\-* #,##0.0\ _₽_-;_-* &quot;-&quot;?\ _₽_-;_-@_-"/>
  </numFmts>
  <fonts count="54">
    <font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6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u val="single"/>
      <sz val="6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6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6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13" fillId="3" borderId="0" applyNumberFormat="0" applyBorder="0" applyAlignment="0" applyProtection="0"/>
    <xf numFmtId="0" fontId="5" fillId="19" borderId="1" applyNumberFormat="0" applyAlignment="0" applyProtection="0"/>
    <xf numFmtId="0" fontId="10" fillId="20" borderId="2" applyNumberFormat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0" applyNumberFormat="0" applyBorder="0" applyAlignment="0" applyProtection="0"/>
    <xf numFmtId="0" fontId="0" fillId="22" borderId="7" applyNumberFormat="0" applyFont="0" applyAlignment="0" applyProtection="0"/>
    <xf numFmtId="0" fontId="4" fillId="19" borderId="8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" fillId="6" borderId="1" applyNumberFormat="0" applyAlignment="0" applyProtection="0"/>
    <xf numFmtId="0" fontId="38" fillId="29" borderId="9" applyNumberFormat="0" applyAlignment="0" applyProtection="0"/>
    <xf numFmtId="0" fontId="39" fillId="29" borderId="10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44" fillId="30" borderId="15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167" fontId="18" fillId="0" borderId="0" xfId="81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69" fontId="18" fillId="0" borderId="0" xfId="0" applyNumberFormat="1" applyFont="1" applyFill="1" applyAlignment="1">
      <alignment/>
    </xf>
    <xf numFmtId="0" fontId="18" fillId="0" borderId="18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167" fontId="18" fillId="0" borderId="18" xfId="0" applyNumberFormat="1" applyFont="1" applyFill="1" applyBorder="1" applyAlignment="1">
      <alignment/>
    </xf>
    <xf numFmtId="0" fontId="18" fillId="0" borderId="18" xfId="0" applyFont="1" applyFill="1" applyBorder="1" applyAlignment="1">
      <alignment horizontal="center" vertical="center" wrapText="1"/>
    </xf>
    <xf numFmtId="168" fontId="18" fillId="0" borderId="18" xfId="81" applyNumberFormat="1" applyFont="1" applyFill="1" applyBorder="1" applyAlignment="1">
      <alignment/>
    </xf>
    <xf numFmtId="167" fontId="18" fillId="0" borderId="18" xfId="81" applyFont="1" applyFill="1" applyBorder="1" applyAlignment="1">
      <alignment/>
    </xf>
    <xf numFmtId="168" fontId="18" fillId="0" borderId="18" xfId="0" applyNumberFormat="1" applyFont="1" applyFill="1" applyBorder="1" applyAlignment="1">
      <alignment/>
    </xf>
    <xf numFmtId="170" fontId="18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 horizontal="center"/>
    </xf>
    <xf numFmtId="168" fontId="19" fillId="0" borderId="18" xfId="81" applyNumberFormat="1" applyFont="1" applyFill="1" applyBorder="1" applyAlignment="1">
      <alignment/>
    </xf>
    <xf numFmtId="170" fontId="53" fillId="0" borderId="18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170" fontId="18" fillId="0" borderId="0" xfId="0" applyNumberFormat="1" applyFont="1" applyFill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168" fontId="19" fillId="0" borderId="18" xfId="0" applyNumberFormat="1" applyFont="1" applyFill="1" applyBorder="1" applyAlignment="1">
      <alignment/>
    </xf>
    <xf numFmtId="167" fontId="19" fillId="0" borderId="18" xfId="81" applyFont="1" applyFill="1" applyBorder="1" applyAlignment="1">
      <alignment/>
    </xf>
    <xf numFmtId="168" fontId="21" fillId="0" borderId="18" xfId="81" applyNumberFormat="1" applyFont="1" applyFill="1" applyBorder="1" applyAlignment="1">
      <alignment/>
    </xf>
    <xf numFmtId="170" fontId="18" fillId="0" borderId="18" xfId="0" applyNumberFormat="1" applyFont="1" applyFill="1" applyBorder="1" applyAlignment="1">
      <alignment horizontal="center"/>
    </xf>
    <xf numFmtId="169" fontId="21" fillId="0" borderId="18" xfId="0" applyNumberFormat="1" applyFont="1" applyFill="1" applyBorder="1" applyAlignment="1">
      <alignment/>
    </xf>
    <xf numFmtId="168" fontId="18" fillId="0" borderId="18" xfId="81" applyNumberFormat="1" applyFont="1" applyFill="1" applyBorder="1" applyAlignment="1">
      <alignment horizontal="center"/>
    </xf>
    <xf numFmtId="169" fontId="18" fillId="0" borderId="18" xfId="0" applyNumberFormat="1" applyFont="1" applyFill="1" applyBorder="1" applyAlignment="1">
      <alignment/>
    </xf>
    <xf numFmtId="168" fontId="18" fillId="0" borderId="18" xfId="0" applyNumberFormat="1" applyFont="1" applyFill="1" applyBorder="1" applyAlignment="1">
      <alignment horizontal="center"/>
    </xf>
    <xf numFmtId="168" fontId="18" fillId="0" borderId="18" xfId="0" applyNumberFormat="1" applyFont="1" applyFill="1" applyBorder="1" applyAlignment="1">
      <alignment horizontal="left"/>
    </xf>
    <xf numFmtId="168" fontId="18" fillId="0" borderId="18" xfId="81" applyNumberFormat="1" applyFont="1" applyFill="1" applyBorder="1" applyAlignment="1">
      <alignment horizontal="left"/>
    </xf>
    <xf numFmtId="167" fontId="18" fillId="0" borderId="18" xfId="81" applyFont="1" applyFill="1" applyBorder="1" applyAlignment="1">
      <alignment horizontal="left"/>
    </xf>
    <xf numFmtId="0" fontId="18" fillId="0" borderId="0" xfId="0" applyFont="1" applyFill="1" applyAlignment="1">
      <alignment horizontal="right" vertical="top" wrapText="1"/>
    </xf>
    <xf numFmtId="0" fontId="18" fillId="0" borderId="18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Linked Cell" xfId="48"/>
    <cellStyle name="Neutral" xfId="49"/>
    <cellStyle name="Note" xfId="50"/>
    <cellStyle name="Output" xfId="51"/>
    <cellStyle name="Title" xfId="52"/>
    <cellStyle name="Warning Tex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8"/>
  <sheetViews>
    <sheetView tabSelected="1" view="pageBreakPreview" zoomScale="50" zoomScaleSheetLayoutView="50" zoomScalePageLayoutView="0" workbookViewId="0" topLeftCell="A1">
      <pane xSplit="3" ySplit="14" topLeftCell="D203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Q222" sqref="P222:Q222"/>
    </sheetView>
  </sheetViews>
  <sheetFormatPr defaultColWidth="9.00390625" defaultRowHeight="12.75"/>
  <cols>
    <col min="1" max="1" width="7.375" style="1" customWidth="1"/>
    <col min="2" max="2" width="16.875" style="2" customWidth="1"/>
    <col min="3" max="3" width="20.375" style="1" customWidth="1"/>
    <col min="4" max="4" width="15.75390625" style="1" customWidth="1"/>
    <col min="5" max="18" width="13.75390625" style="1" customWidth="1"/>
    <col min="19" max="16384" width="9.00390625" style="1" customWidth="1"/>
  </cols>
  <sheetData>
    <row r="1" spans="5:10" ht="15">
      <c r="E1" s="3"/>
      <c r="F1" s="3"/>
      <c r="G1" s="3"/>
      <c r="H1" s="3"/>
      <c r="I1" s="3"/>
      <c r="J1" s="4"/>
    </row>
    <row r="2" spans="5:18" ht="15" customHeight="1">
      <c r="E2" s="3"/>
      <c r="F2" s="3"/>
      <c r="G2" s="3"/>
      <c r="H2" s="3"/>
      <c r="I2" s="3"/>
      <c r="J2" s="3"/>
      <c r="M2" s="36" t="s">
        <v>122</v>
      </c>
      <c r="N2" s="36"/>
      <c r="O2" s="36"/>
      <c r="P2" s="36"/>
      <c r="Q2" s="36"/>
      <c r="R2" s="36"/>
    </row>
    <row r="3" spans="5:18" ht="15">
      <c r="E3" s="5"/>
      <c r="F3" s="5"/>
      <c r="G3" s="5"/>
      <c r="H3" s="5"/>
      <c r="I3" s="5"/>
      <c r="J3" s="5"/>
      <c r="M3" s="36"/>
      <c r="N3" s="36"/>
      <c r="O3" s="36"/>
      <c r="P3" s="36"/>
      <c r="Q3" s="36"/>
      <c r="R3" s="36"/>
    </row>
    <row r="4" spans="5:18" ht="15">
      <c r="E4" s="3"/>
      <c r="F4" s="3"/>
      <c r="G4" s="51"/>
      <c r="H4" s="51"/>
      <c r="I4" s="51"/>
      <c r="J4" s="51"/>
      <c r="M4" s="36"/>
      <c r="N4" s="36"/>
      <c r="O4" s="36"/>
      <c r="P4" s="36"/>
      <c r="Q4" s="36"/>
      <c r="R4" s="36"/>
    </row>
    <row r="5" spans="7:18" ht="15">
      <c r="G5" s="6"/>
      <c r="H5" s="6"/>
      <c r="I5" s="6"/>
      <c r="J5" s="6"/>
      <c r="M5" s="36"/>
      <c r="N5" s="36"/>
      <c r="O5" s="36"/>
      <c r="P5" s="36"/>
      <c r="Q5" s="36"/>
      <c r="R5" s="36"/>
    </row>
    <row r="6" spans="1:10" ht="15">
      <c r="A6" s="52" t="s">
        <v>109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">
      <c r="A7" s="52" t="s">
        <v>110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5">
      <c r="A8" s="52" t="s">
        <v>115</v>
      </c>
      <c r="B8" s="52"/>
      <c r="C8" s="52"/>
      <c r="D8" s="52"/>
      <c r="E8" s="52"/>
      <c r="F8" s="52"/>
      <c r="G8" s="52"/>
      <c r="H8" s="52"/>
      <c r="I8" s="52"/>
      <c r="J8" s="52"/>
    </row>
    <row r="9" spans="6:8" ht="15">
      <c r="F9" s="7"/>
      <c r="G9" s="7"/>
      <c r="H9" s="7"/>
    </row>
    <row r="10" ht="15">
      <c r="E10" s="23"/>
    </row>
    <row r="11" spans="1:18" ht="16.5" customHeight="1">
      <c r="A11" s="53" t="s">
        <v>0</v>
      </c>
      <c r="B11" s="42" t="s">
        <v>1</v>
      </c>
      <c r="C11" s="42" t="s">
        <v>2</v>
      </c>
      <c r="D11" s="50" t="s">
        <v>3</v>
      </c>
      <c r="E11" s="50"/>
      <c r="F11" s="50"/>
      <c r="G11" s="50"/>
      <c r="H11" s="50"/>
      <c r="I11" s="50"/>
      <c r="J11" s="50"/>
      <c r="K11" s="8"/>
      <c r="L11" s="8"/>
      <c r="M11" s="8"/>
      <c r="N11" s="8"/>
      <c r="O11" s="8"/>
      <c r="P11" s="8"/>
      <c r="Q11" s="8"/>
      <c r="R11" s="8"/>
    </row>
    <row r="12" spans="1:18" ht="15">
      <c r="A12" s="54"/>
      <c r="B12" s="43"/>
      <c r="C12" s="43"/>
      <c r="D12" s="50" t="s">
        <v>4</v>
      </c>
      <c r="E12" s="50" t="s">
        <v>5</v>
      </c>
      <c r="F12" s="50"/>
      <c r="G12" s="50"/>
      <c r="H12" s="50"/>
      <c r="I12" s="50"/>
      <c r="J12" s="50"/>
      <c r="K12" s="8"/>
      <c r="L12" s="8"/>
      <c r="M12" s="8"/>
      <c r="N12" s="8"/>
      <c r="O12" s="8"/>
      <c r="P12" s="8"/>
      <c r="Q12" s="8"/>
      <c r="R12" s="8"/>
    </row>
    <row r="13" spans="1:18" s="2" customFormat="1" ht="60">
      <c r="A13" s="55"/>
      <c r="B13" s="44"/>
      <c r="C13" s="44"/>
      <c r="D13" s="50"/>
      <c r="E13" s="13" t="s">
        <v>6</v>
      </c>
      <c r="F13" s="24" t="s">
        <v>106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102</v>
      </c>
      <c r="L13" s="13" t="s">
        <v>103</v>
      </c>
      <c r="M13" s="13" t="s">
        <v>119</v>
      </c>
      <c r="N13" s="13" t="s">
        <v>107</v>
      </c>
      <c r="O13" s="13" t="s">
        <v>108</v>
      </c>
      <c r="P13" s="13" t="s">
        <v>111</v>
      </c>
      <c r="Q13" s="13" t="s">
        <v>112</v>
      </c>
      <c r="R13" s="13" t="s">
        <v>113</v>
      </c>
    </row>
    <row r="14" spans="1:18" ht="15">
      <c r="A14" s="9">
        <v>1</v>
      </c>
      <c r="B14" s="10">
        <f aca="true" t="shared" si="0" ref="B14:O14">A14+1</f>
        <v>2</v>
      </c>
      <c r="C14" s="9">
        <f t="shared" si="0"/>
        <v>3</v>
      </c>
      <c r="D14" s="9">
        <f t="shared" si="0"/>
        <v>4</v>
      </c>
      <c r="E14" s="9">
        <f t="shared" si="0"/>
        <v>5</v>
      </c>
      <c r="F14" s="9">
        <f t="shared" si="0"/>
        <v>6</v>
      </c>
      <c r="G14" s="9">
        <f t="shared" si="0"/>
        <v>7</v>
      </c>
      <c r="H14" s="9">
        <f t="shared" si="0"/>
        <v>8</v>
      </c>
      <c r="I14" s="9">
        <f t="shared" si="0"/>
        <v>9</v>
      </c>
      <c r="J14" s="9">
        <f t="shared" si="0"/>
        <v>10</v>
      </c>
      <c r="K14" s="9">
        <f t="shared" si="0"/>
        <v>11</v>
      </c>
      <c r="L14" s="9">
        <f t="shared" si="0"/>
        <v>12</v>
      </c>
      <c r="M14" s="9">
        <f t="shared" si="0"/>
        <v>13</v>
      </c>
      <c r="N14" s="9">
        <f t="shared" si="0"/>
        <v>14</v>
      </c>
      <c r="O14" s="9">
        <f t="shared" si="0"/>
        <v>15</v>
      </c>
      <c r="P14" s="9">
        <v>16</v>
      </c>
      <c r="Q14" s="9">
        <v>17</v>
      </c>
      <c r="R14" s="9">
        <v>18</v>
      </c>
    </row>
    <row r="15" spans="1:18" ht="19.5" customHeight="1">
      <c r="A15" s="37" t="s">
        <v>11</v>
      </c>
      <c r="B15" s="38" t="s">
        <v>114</v>
      </c>
      <c r="C15" s="8" t="s">
        <v>12</v>
      </c>
      <c r="D15" s="25">
        <f>E15+F15+G15+H15+I15+J15+K15+L15+M15+N15+O15+P15+Q15+R15</f>
        <v>9886574.145</v>
      </c>
      <c r="E15" s="25">
        <f aca="true" t="shared" si="1" ref="E15:N15">E16+E17+E18+E19</f>
        <v>496034.2</v>
      </c>
      <c r="F15" s="25">
        <f t="shared" si="1"/>
        <v>541110.7999999999</v>
      </c>
      <c r="G15" s="25">
        <f t="shared" si="1"/>
        <v>568332.4</v>
      </c>
      <c r="H15" s="25">
        <f t="shared" si="1"/>
        <v>509941.2</v>
      </c>
      <c r="I15" s="25">
        <f t="shared" si="1"/>
        <v>498545.1</v>
      </c>
      <c r="J15" s="25">
        <f t="shared" si="1"/>
        <v>608030.3999999999</v>
      </c>
      <c r="K15" s="25">
        <f t="shared" si="1"/>
        <v>636623.3999999999</v>
      </c>
      <c r="L15" s="25">
        <f t="shared" si="1"/>
        <v>923967.1009999998</v>
      </c>
      <c r="M15" s="25">
        <f t="shared" si="1"/>
        <v>1399574.8739999998</v>
      </c>
      <c r="N15" s="25">
        <f t="shared" si="1"/>
        <v>771630.3</v>
      </c>
      <c r="O15" s="25">
        <f>O16+O17+O18+O19</f>
        <v>717479.07</v>
      </c>
      <c r="P15" s="25">
        <f>P16+P17+P18+P19</f>
        <v>738435.1</v>
      </c>
      <c r="Q15" s="25">
        <f>Q16+Q17+Q18+Q19</f>
        <v>738435.1</v>
      </c>
      <c r="R15" s="25">
        <f>R16+R17+R18+R19</f>
        <v>738435.1</v>
      </c>
    </row>
    <row r="16" spans="1:18" ht="19.5" customHeight="1">
      <c r="A16" s="37"/>
      <c r="B16" s="38"/>
      <c r="C16" s="8" t="s">
        <v>13</v>
      </c>
      <c r="D16" s="25">
        <f aca="true" t="shared" si="2" ref="D16:D79">E16+F16+G16+H16+I16+J16+K16+L16+M16+N16+O16+P16+Q16+R16</f>
        <v>292161.686</v>
      </c>
      <c r="E16" s="25">
        <f aca="true" t="shared" si="3" ref="E16:O16">E22+E48+E119+E220</f>
        <v>0</v>
      </c>
      <c r="F16" s="25">
        <f t="shared" si="3"/>
        <v>0</v>
      </c>
      <c r="G16" s="25">
        <f t="shared" si="3"/>
        <v>0</v>
      </c>
      <c r="H16" s="25">
        <f t="shared" si="3"/>
        <v>0</v>
      </c>
      <c r="I16" s="25">
        <f t="shared" si="3"/>
        <v>200.2</v>
      </c>
      <c r="J16" s="25">
        <f t="shared" si="3"/>
        <v>6419.3</v>
      </c>
      <c r="K16" s="25">
        <f t="shared" si="3"/>
        <v>19619.5</v>
      </c>
      <c r="L16" s="25">
        <f t="shared" si="3"/>
        <v>53630.200000000004</v>
      </c>
      <c r="M16" s="25">
        <f t="shared" si="3"/>
        <v>32927.126000000004</v>
      </c>
      <c r="N16" s="25">
        <f t="shared" si="3"/>
        <v>36536.06</v>
      </c>
      <c r="O16" s="25">
        <f t="shared" si="3"/>
        <v>38999.329999999994</v>
      </c>
      <c r="P16" s="25">
        <f aca="true" t="shared" si="4" ref="P16:R19">P22+P48+P119+P220</f>
        <v>34609.99</v>
      </c>
      <c r="Q16" s="25">
        <f t="shared" si="4"/>
        <v>34609.99</v>
      </c>
      <c r="R16" s="25">
        <f t="shared" si="4"/>
        <v>34609.99</v>
      </c>
    </row>
    <row r="17" spans="1:18" ht="19.5" customHeight="1">
      <c r="A17" s="37"/>
      <c r="B17" s="38"/>
      <c r="C17" s="8" t="s">
        <v>14</v>
      </c>
      <c r="D17" s="25">
        <f t="shared" si="2"/>
        <v>6074087.758</v>
      </c>
      <c r="E17" s="25">
        <f aca="true" t="shared" si="5" ref="E17:O17">E23+E49+E120+E221</f>
        <v>289400.5</v>
      </c>
      <c r="F17" s="25">
        <f t="shared" si="5"/>
        <v>323726.99999999994</v>
      </c>
      <c r="G17" s="25">
        <f t="shared" si="5"/>
        <v>356256.60000000003</v>
      </c>
      <c r="H17" s="25">
        <f t="shared" si="5"/>
        <v>306676.8</v>
      </c>
      <c r="I17" s="25">
        <f t="shared" si="5"/>
        <v>290734.6</v>
      </c>
      <c r="J17" s="25">
        <f t="shared" si="5"/>
        <v>373065.5</v>
      </c>
      <c r="K17" s="25">
        <f t="shared" si="5"/>
        <v>373519.69999999995</v>
      </c>
      <c r="L17" s="25">
        <f t="shared" si="5"/>
        <v>577463.4999999999</v>
      </c>
      <c r="M17" s="25">
        <f t="shared" si="5"/>
        <v>1052170.048</v>
      </c>
      <c r="N17" s="25">
        <f t="shared" si="5"/>
        <v>394411.14</v>
      </c>
      <c r="O17" s="25">
        <f t="shared" si="5"/>
        <v>415761.73999999993</v>
      </c>
      <c r="P17" s="25">
        <f t="shared" si="4"/>
        <v>440300.20999999996</v>
      </c>
      <c r="Q17" s="25">
        <f t="shared" si="4"/>
        <v>440300.20999999996</v>
      </c>
      <c r="R17" s="25">
        <f t="shared" si="4"/>
        <v>440300.20999999996</v>
      </c>
    </row>
    <row r="18" spans="1:18" ht="19.5" customHeight="1">
      <c r="A18" s="37"/>
      <c r="B18" s="38"/>
      <c r="C18" s="8" t="s">
        <v>15</v>
      </c>
      <c r="D18" s="25">
        <f t="shared" si="2"/>
        <v>3513466.501</v>
      </c>
      <c r="E18" s="25">
        <f aca="true" t="shared" si="6" ref="E18:O18">E24+E50+E121+E222</f>
        <v>206633.7</v>
      </c>
      <c r="F18" s="25">
        <f t="shared" si="6"/>
        <v>217383.8</v>
      </c>
      <c r="G18" s="25">
        <f t="shared" si="6"/>
        <v>212075.8</v>
      </c>
      <c r="H18" s="25">
        <f t="shared" si="6"/>
        <v>203264.40000000002</v>
      </c>
      <c r="I18" s="25">
        <f t="shared" si="6"/>
        <v>207610.3</v>
      </c>
      <c r="J18" s="25">
        <f t="shared" si="6"/>
        <v>228545.59999999998</v>
      </c>
      <c r="K18" s="25">
        <f t="shared" si="6"/>
        <v>243484.2</v>
      </c>
      <c r="L18" s="25">
        <f t="shared" si="6"/>
        <v>292412.401</v>
      </c>
      <c r="M18" s="25">
        <f t="shared" si="6"/>
        <v>313205.5</v>
      </c>
      <c r="N18" s="25">
        <f t="shared" si="6"/>
        <v>339658.1</v>
      </c>
      <c r="O18" s="25">
        <f t="shared" si="6"/>
        <v>261693</v>
      </c>
      <c r="P18" s="25">
        <f t="shared" si="4"/>
        <v>262499.9</v>
      </c>
      <c r="Q18" s="25">
        <f t="shared" si="4"/>
        <v>262499.9</v>
      </c>
      <c r="R18" s="25">
        <f t="shared" si="4"/>
        <v>262499.9</v>
      </c>
    </row>
    <row r="19" spans="1:18" ht="19.5" customHeight="1">
      <c r="A19" s="37"/>
      <c r="B19" s="38"/>
      <c r="C19" s="8" t="s">
        <v>16</v>
      </c>
      <c r="D19" s="25">
        <f t="shared" si="2"/>
        <v>6858.2</v>
      </c>
      <c r="E19" s="25">
        <f aca="true" t="shared" si="7" ref="E19:O19">E25+E51+E122+E223</f>
        <v>0</v>
      </c>
      <c r="F19" s="25">
        <f t="shared" si="7"/>
        <v>0</v>
      </c>
      <c r="G19" s="25">
        <f t="shared" si="7"/>
        <v>0</v>
      </c>
      <c r="H19" s="25">
        <f t="shared" si="7"/>
        <v>0</v>
      </c>
      <c r="I19" s="25">
        <f t="shared" si="7"/>
        <v>0</v>
      </c>
      <c r="J19" s="25">
        <f t="shared" si="7"/>
        <v>0</v>
      </c>
      <c r="K19" s="25">
        <f t="shared" si="7"/>
        <v>0</v>
      </c>
      <c r="L19" s="25">
        <f t="shared" si="7"/>
        <v>461</v>
      </c>
      <c r="M19" s="25">
        <f t="shared" si="7"/>
        <v>1272.1999999999998</v>
      </c>
      <c r="N19" s="25">
        <f t="shared" si="7"/>
        <v>1025</v>
      </c>
      <c r="O19" s="25">
        <f t="shared" si="7"/>
        <v>1025</v>
      </c>
      <c r="P19" s="25">
        <f t="shared" si="4"/>
        <v>1025</v>
      </c>
      <c r="Q19" s="25">
        <f t="shared" si="4"/>
        <v>1025</v>
      </c>
      <c r="R19" s="25">
        <f t="shared" si="4"/>
        <v>1025</v>
      </c>
    </row>
    <row r="20" spans="1:18" ht="19.5" customHeight="1">
      <c r="A20" s="8" t="s">
        <v>17</v>
      </c>
      <c r="B20" s="11"/>
      <c r="C20" s="8"/>
      <c r="D20" s="25">
        <f t="shared" si="2"/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9.5" customHeight="1">
      <c r="A21" s="37" t="s">
        <v>18</v>
      </c>
      <c r="B21" s="38" t="s">
        <v>19</v>
      </c>
      <c r="C21" s="8" t="s">
        <v>12</v>
      </c>
      <c r="D21" s="25">
        <f t="shared" si="2"/>
        <v>1788952.0000000005</v>
      </c>
      <c r="E21" s="25">
        <f aca="true" t="shared" si="8" ref="E21:N21">E22+E23+E24+E25</f>
        <v>87614.29999999999</v>
      </c>
      <c r="F21" s="25">
        <f t="shared" si="8"/>
        <v>87032.4</v>
      </c>
      <c r="G21" s="25">
        <f t="shared" si="8"/>
        <v>88884.9</v>
      </c>
      <c r="H21" s="25">
        <f t="shared" si="8"/>
        <v>111959.80000000002</v>
      </c>
      <c r="I21" s="25">
        <f t="shared" si="8"/>
        <v>116701.7</v>
      </c>
      <c r="J21" s="25">
        <f t="shared" si="8"/>
        <v>135801.3</v>
      </c>
      <c r="K21" s="25">
        <f t="shared" si="8"/>
        <v>151197.6</v>
      </c>
      <c r="L21" s="25">
        <f t="shared" si="8"/>
        <v>142488</v>
      </c>
      <c r="M21" s="25">
        <f t="shared" si="8"/>
        <v>155704.3</v>
      </c>
      <c r="N21" s="25">
        <f t="shared" si="8"/>
        <v>139498.1</v>
      </c>
      <c r="O21" s="25">
        <f>O22+O23+O24+O25</f>
        <v>139413.8</v>
      </c>
      <c r="P21" s="25">
        <f>P22+P23+P24+P25</f>
        <v>144218.59999999998</v>
      </c>
      <c r="Q21" s="25">
        <f>Q22+Q23+Q24+Q25</f>
        <v>144218.59999999998</v>
      </c>
      <c r="R21" s="25">
        <f>R22+R23+R24+R25</f>
        <v>144218.59999999998</v>
      </c>
    </row>
    <row r="22" spans="1:18" ht="19.5" customHeight="1">
      <c r="A22" s="37"/>
      <c r="B22" s="38"/>
      <c r="C22" s="8" t="s">
        <v>13</v>
      </c>
      <c r="D22" s="25">
        <f t="shared" si="2"/>
        <v>0</v>
      </c>
      <c r="E22" s="20">
        <f aca="true" t="shared" si="9" ref="E22:N22">E28+E38+E43</f>
        <v>0</v>
      </c>
      <c r="F22" s="20">
        <f t="shared" si="9"/>
        <v>0</v>
      </c>
      <c r="G22" s="20">
        <f t="shared" si="9"/>
        <v>0</v>
      </c>
      <c r="H22" s="20">
        <f t="shared" si="9"/>
        <v>0</v>
      </c>
      <c r="I22" s="20">
        <f t="shared" si="9"/>
        <v>0</v>
      </c>
      <c r="J22" s="20">
        <f t="shared" si="9"/>
        <v>0</v>
      </c>
      <c r="K22" s="20">
        <f t="shared" si="9"/>
        <v>0</v>
      </c>
      <c r="L22" s="20">
        <f t="shared" si="9"/>
        <v>0</v>
      </c>
      <c r="M22" s="20">
        <f t="shared" si="9"/>
        <v>0</v>
      </c>
      <c r="N22" s="20">
        <f t="shared" si="9"/>
        <v>0</v>
      </c>
      <c r="O22" s="20">
        <f aca="true" t="shared" si="10" ref="O22:R25">O28+O38+O43</f>
        <v>0</v>
      </c>
      <c r="P22" s="20">
        <f t="shared" si="10"/>
        <v>0</v>
      </c>
      <c r="Q22" s="20">
        <f t="shared" si="10"/>
        <v>0</v>
      </c>
      <c r="R22" s="20">
        <f t="shared" si="10"/>
        <v>0</v>
      </c>
    </row>
    <row r="23" spans="1:18" ht="19.5" customHeight="1">
      <c r="A23" s="37"/>
      <c r="B23" s="38"/>
      <c r="C23" s="8" t="s">
        <v>14</v>
      </c>
      <c r="D23" s="25">
        <f t="shared" si="2"/>
        <v>1035878.2</v>
      </c>
      <c r="E23" s="20">
        <f aca="true" t="shared" si="11" ref="E23:N23">E29+E39+E44</f>
        <v>45865.299999999996</v>
      </c>
      <c r="F23" s="20">
        <f t="shared" si="11"/>
        <v>48244.399999999994</v>
      </c>
      <c r="G23" s="20">
        <f t="shared" si="11"/>
        <v>52892.899999999994</v>
      </c>
      <c r="H23" s="20">
        <f t="shared" si="11"/>
        <v>76912.90000000001</v>
      </c>
      <c r="I23" s="20">
        <f t="shared" si="11"/>
        <v>63507.1</v>
      </c>
      <c r="J23" s="20">
        <f t="shared" si="11"/>
        <v>74148.79999999999</v>
      </c>
      <c r="K23" s="20">
        <f t="shared" si="11"/>
        <v>86788</v>
      </c>
      <c r="L23" s="20">
        <f t="shared" si="11"/>
        <v>76612.5</v>
      </c>
      <c r="M23" s="20">
        <f t="shared" si="11"/>
        <v>88077</v>
      </c>
      <c r="N23" s="20">
        <f t="shared" si="11"/>
        <v>76965</v>
      </c>
      <c r="O23" s="20">
        <f t="shared" si="10"/>
        <v>82569.59999999999</v>
      </c>
      <c r="P23" s="20">
        <f t="shared" si="10"/>
        <v>87764.9</v>
      </c>
      <c r="Q23" s="20">
        <f t="shared" si="10"/>
        <v>87764.9</v>
      </c>
      <c r="R23" s="20">
        <f t="shared" si="10"/>
        <v>87764.9</v>
      </c>
    </row>
    <row r="24" spans="1:18" ht="19.5" customHeight="1">
      <c r="A24" s="37"/>
      <c r="B24" s="38"/>
      <c r="C24" s="8" t="s">
        <v>15</v>
      </c>
      <c r="D24" s="25">
        <f t="shared" si="2"/>
        <v>753073.7999999998</v>
      </c>
      <c r="E24" s="20">
        <f aca="true" t="shared" si="12" ref="E24:N24">E30+E40+E45</f>
        <v>41749</v>
      </c>
      <c r="F24" s="20">
        <f t="shared" si="12"/>
        <v>38788</v>
      </c>
      <c r="G24" s="20">
        <f t="shared" si="12"/>
        <v>35992</v>
      </c>
      <c r="H24" s="20">
        <f t="shared" si="12"/>
        <v>35046.9</v>
      </c>
      <c r="I24" s="20">
        <f t="shared" si="12"/>
        <v>53194.6</v>
      </c>
      <c r="J24" s="20">
        <f t="shared" si="12"/>
        <v>61652.5</v>
      </c>
      <c r="K24" s="20">
        <f t="shared" si="12"/>
        <v>64409.6</v>
      </c>
      <c r="L24" s="20">
        <f t="shared" si="12"/>
        <v>65875.5</v>
      </c>
      <c r="M24" s="20">
        <f t="shared" si="12"/>
        <v>67627.29999999999</v>
      </c>
      <c r="N24" s="20">
        <f t="shared" si="12"/>
        <v>62533.100000000006</v>
      </c>
      <c r="O24" s="20">
        <f t="shared" si="10"/>
        <v>56844.2</v>
      </c>
      <c r="P24" s="20">
        <f t="shared" si="10"/>
        <v>56453.7</v>
      </c>
      <c r="Q24" s="20">
        <f t="shared" si="10"/>
        <v>56453.7</v>
      </c>
      <c r="R24" s="20">
        <f t="shared" si="10"/>
        <v>56453.7</v>
      </c>
    </row>
    <row r="25" spans="1:18" ht="19.5" customHeight="1">
      <c r="A25" s="37"/>
      <c r="B25" s="38"/>
      <c r="C25" s="8" t="s">
        <v>16</v>
      </c>
      <c r="D25" s="25">
        <f t="shared" si="2"/>
        <v>0</v>
      </c>
      <c r="E25" s="26">
        <f aca="true" t="shared" si="13" ref="E25:N25">E31+E41+E46</f>
        <v>0</v>
      </c>
      <c r="F25" s="26">
        <f t="shared" si="13"/>
        <v>0</v>
      </c>
      <c r="G25" s="26">
        <f t="shared" si="13"/>
        <v>0</v>
      </c>
      <c r="H25" s="26">
        <f t="shared" si="13"/>
        <v>0</v>
      </c>
      <c r="I25" s="26">
        <f t="shared" si="13"/>
        <v>0</v>
      </c>
      <c r="J25" s="26">
        <f t="shared" si="13"/>
        <v>0</v>
      </c>
      <c r="K25" s="26">
        <f t="shared" si="13"/>
        <v>0</v>
      </c>
      <c r="L25" s="26">
        <f t="shared" si="13"/>
        <v>0</v>
      </c>
      <c r="M25" s="26">
        <f t="shared" si="13"/>
        <v>0</v>
      </c>
      <c r="N25" s="26">
        <f t="shared" si="13"/>
        <v>0</v>
      </c>
      <c r="O25" s="26">
        <f t="shared" si="10"/>
        <v>0</v>
      </c>
      <c r="P25" s="26">
        <f t="shared" si="10"/>
        <v>0</v>
      </c>
      <c r="Q25" s="26">
        <f t="shared" si="10"/>
        <v>0</v>
      </c>
      <c r="R25" s="26">
        <f t="shared" si="10"/>
        <v>0</v>
      </c>
    </row>
    <row r="26" spans="1:18" ht="19.5" customHeight="1">
      <c r="A26" s="8" t="s">
        <v>17</v>
      </c>
      <c r="B26" s="11"/>
      <c r="C26" s="8"/>
      <c r="D26" s="25">
        <f t="shared" si="2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9.5" customHeight="1">
      <c r="A27" s="37" t="s">
        <v>20</v>
      </c>
      <c r="B27" s="38" t="s">
        <v>21</v>
      </c>
      <c r="C27" s="8" t="s">
        <v>12</v>
      </c>
      <c r="D27" s="33">
        <f t="shared" si="2"/>
        <v>1289234.4999999998</v>
      </c>
      <c r="E27" s="34">
        <f aca="true" t="shared" si="14" ref="E27:N27">E28+E29+E30+E31</f>
        <v>45411.2</v>
      </c>
      <c r="F27" s="34">
        <f t="shared" si="14"/>
        <v>47766.7</v>
      </c>
      <c r="G27" s="34">
        <f t="shared" si="14"/>
        <v>52369.2</v>
      </c>
      <c r="H27" s="34">
        <f t="shared" si="14"/>
        <v>74016.6</v>
      </c>
      <c r="I27" s="35">
        <f t="shared" si="14"/>
        <v>62070.1</v>
      </c>
      <c r="J27" s="35">
        <f t="shared" si="14"/>
        <v>102060.59999999999</v>
      </c>
      <c r="K27" s="35">
        <f t="shared" si="14"/>
        <v>117557.4</v>
      </c>
      <c r="L27" s="35">
        <f t="shared" si="14"/>
        <v>105267.7</v>
      </c>
      <c r="M27" s="35">
        <f t="shared" si="14"/>
        <v>122691.2</v>
      </c>
      <c r="N27" s="35">
        <f t="shared" si="14"/>
        <v>103973.90000000001</v>
      </c>
      <c r="O27" s="35">
        <f>O28+O29+O30+O31</f>
        <v>109795.29999999999</v>
      </c>
      <c r="P27" s="35">
        <f>P28+P29+P30+P31</f>
        <v>115418.2</v>
      </c>
      <c r="Q27" s="35">
        <f>Q28+Q29+Q30+Q31</f>
        <v>115418.2</v>
      </c>
      <c r="R27" s="35">
        <f>R28+R29+R30+R31</f>
        <v>115418.2</v>
      </c>
    </row>
    <row r="28" spans="1:18" ht="19.5" customHeight="1">
      <c r="A28" s="37"/>
      <c r="B28" s="38"/>
      <c r="C28" s="8" t="s">
        <v>13</v>
      </c>
      <c r="D28" s="25">
        <f t="shared" si="2"/>
        <v>0</v>
      </c>
      <c r="E28" s="15"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9.5" customHeight="1">
      <c r="A29" s="37"/>
      <c r="B29" s="38"/>
      <c r="C29" s="8" t="s">
        <v>14</v>
      </c>
      <c r="D29" s="25">
        <f t="shared" si="2"/>
        <v>1006394.2999999999</v>
      </c>
      <c r="E29" s="14">
        <v>45411.2</v>
      </c>
      <c r="F29" s="14">
        <v>47766.7</v>
      </c>
      <c r="G29" s="14">
        <v>52369.2</v>
      </c>
      <c r="H29" s="14">
        <v>74016.6</v>
      </c>
      <c r="I29" s="14">
        <v>62070.1</v>
      </c>
      <c r="J29" s="14">
        <v>72111.9</v>
      </c>
      <c r="K29" s="14">
        <v>79329.3</v>
      </c>
      <c r="L29" s="14">
        <f>73122.5</f>
        <v>73122.5</v>
      </c>
      <c r="M29" s="14">
        <v>84912</v>
      </c>
      <c r="N29" s="14">
        <v>75456.1</v>
      </c>
      <c r="O29" s="14">
        <v>81060.7</v>
      </c>
      <c r="P29" s="14">
        <v>86256</v>
      </c>
      <c r="Q29" s="14">
        <v>86256</v>
      </c>
      <c r="R29" s="14">
        <v>86256</v>
      </c>
    </row>
    <row r="30" spans="1:18" ht="19.5" customHeight="1">
      <c r="A30" s="37"/>
      <c r="B30" s="38"/>
      <c r="C30" s="8" t="s">
        <v>15</v>
      </c>
      <c r="D30" s="25">
        <f t="shared" si="2"/>
        <v>282840.2</v>
      </c>
      <c r="E30" s="14"/>
      <c r="F30" s="14"/>
      <c r="G30" s="14"/>
      <c r="H30" s="14"/>
      <c r="I30" s="14"/>
      <c r="J30" s="14">
        <v>29948.7</v>
      </c>
      <c r="K30" s="14">
        <v>38228.1</v>
      </c>
      <c r="L30" s="14">
        <v>32145.2</v>
      </c>
      <c r="M30" s="14">
        <v>37779.2</v>
      </c>
      <c r="N30" s="14">
        <v>28517.8</v>
      </c>
      <c r="O30" s="14">
        <v>28734.6</v>
      </c>
      <c r="P30" s="14">
        <v>29162.2</v>
      </c>
      <c r="Q30" s="14">
        <v>29162.2</v>
      </c>
      <c r="R30" s="14">
        <v>29162.2</v>
      </c>
    </row>
    <row r="31" spans="1:18" ht="19.5" customHeight="1">
      <c r="A31" s="37"/>
      <c r="B31" s="38"/>
      <c r="C31" s="8" t="s">
        <v>16</v>
      </c>
      <c r="D31" s="25">
        <f t="shared" si="2"/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9.5" customHeight="1">
      <c r="A32" s="37" t="s">
        <v>22</v>
      </c>
      <c r="B32" s="38" t="s">
        <v>23</v>
      </c>
      <c r="C32" s="8" t="s">
        <v>12</v>
      </c>
      <c r="D32" s="25">
        <f t="shared" si="2"/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9.5" customHeight="1">
      <c r="A33" s="37"/>
      <c r="B33" s="38"/>
      <c r="C33" s="8" t="s">
        <v>13</v>
      </c>
      <c r="D33" s="25">
        <f t="shared" si="2"/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9.5" customHeight="1">
      <c r="A34" s="37"/>
      <c r="B34" s="38"/>
      <c r="C34" s="8" t="s">
        <v>14</v>
      </c>
      <c r="D34" s="25">
        <f t="shared" si="2"/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9.5" customHeight="1">
      <c r="A35" s="37"/>
      <c r="B35" s="38"/>
      <c r="C35" s="8" t="s">
        <v>15</v>
      </c>
      <c r="D35" s="25">
        <f t="shared" si="2"/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9.5" customHeight="1">
      <c r="A36" s="37"/>
      <c r="B36" s="38"/>
      <c r="C36" s="8" t="s">
        <v>16</v>
      </c>
      <c r="D36" s="25">
        <f t="shared" si="2"/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9.5" customHeight="1">
      <c r="A37" s="37" t="s">
        <v>22</v>
      </c>
      <c r="B37" s="38" t="s">
        <v>24</v>
      </c>
      <c r="C37" s="8" t="s">
        <v>12</v>
      </c>
      <c r="D37" s="25">
        <f t="shared" si="2"/>
        <v>478498.1</v>
      </c>
      <c r="E37" s="14">
        <f aca="true" t="shared" si="15" ref="E37:N37">E38+E39+E40+E41</f>
        <v>41749</v>
      </c>
      <c r="F37" s="14">
        <f t="shared" si="15"/>
        <v>38788</v>
      </c>
      <c r="G37" s="14">
        <f t="shared" si="15"/>
        <v>35992</v>
      </c>
      <c r="H37" s="14">
        <f t="shared" si="15"/>
        <v>35046.9</v>
      </c>
      <c r="I37" s="14">
        <f t="shared" si="15"/>
        <v>53194.6</v>
      </c>
      <c r="J37" s="14">
        <f t="shared" si="15"/>
        <v>31703.8</v>
      </c>
      <c r="K37" s="14">
        <f t="shared" si="15"/>
        <v>31995.9</v>
      </c>
      <c r="L37" s="14">
        <f t="shared" si="15"/>
        <v>35251</v>
      </c>
      <c r="M37" s="14">
        <f t="shared" si="15"/>
        <v>30777.5</v>
      </c>
      <c r="N37" s="14">
        <f t="shared" si="15"/>
        <v>34015.3</v>
      </c>
      <c r="O37" s="14">
        <f>O38+O39+O40+O41</f>
        <v>28109.6</v>
      </c>
      <c r="P37" s="14">
        <f>P38+P39+P40+P41</f>
        <v>27291.5</v>
      </c>
      <c r="Q37" s="14">
        <f>Q38+Q39+Q40+Q41</f>
        <v>27291.5</v>
      </c>
      <c r="R37" s="14">
        <f>R38+R39+R40+R41</f>
        <v>27291.5</v>
      </c>
    </row>
    <row r="38" spans="1:18" ht="19.5" customHeight="1">
      <c r="A38" s="37"/>
      <c r="B38" s="38"/>
      <c r="C38" s="8" t="s">
        <v>13</v>
      </c>
      <c r="D38" s="25">
        <f t="shared" si="2"/>
        <v>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9.5" customHeight="1">
      <c r="A39" s="37"/>
      <c r="B39" s="38"/>
      <c r="C39" s="8" t="s">
        <v>14</v>
      </c>
      <c r="D39" s="25">
        <f t="shared" si="2"/>
        <v>8265.1</v>
      </c>
      <c r="E39" s="14"/>
      <c r="F39" s="14"/>
      <c r="G39" s="14"/>
      <c r="H39" s="14"/>
      <c r="I39" s="14"/>
      <c r="J39" s="14"/>
      <c r="K39" s="14">
        <v>5814.4</v>
      </c>
      <c r="L39" s="14">
        <v>1521.3</v>
      </c>
      <c r="M39" s="14">
        <v>929.4</v>
      </c>
      <c r="N39" s="14"/>
      <c r="O39" s="14"/>
      <c r="P39" s="14"/>
      <c r="Q39" s="14"/>
      <c r="R39" s="14"/>
    </row>
    <row r="40" spans="1:18" ht="19.5" customHeight="1">
      <c r="A40" s="37"/>
      <c r="B40" s="38"/>
      <c r="C40" s="8" t="s">
        <v>15</v>
      </c>
      <c r="D40" s="25">
        <f t="shared" si="2"/>
        <v>470232.99999999994</v>
      </c>
      <c r="E40" s="14">
        <v>41749</v>
      </c>
      <c r="F40" s="14">
        <v>38788</v>
      </c>
      <c r="G40" s="14">
        <v>35992</v>
      </c>
      <c r="H40" s="14">
        <v>35046.9</v>
      </c>
      <c r="I40" s="14">
        <v>53194.6</v>
      </c>
      <c r="J40" s="14">
        <v>31703.8</v>
      </c>
      <c r="K40" s="14">
        <v>26181.5</v>
      </c>
      <c r="L40" s="14">
        <v>33729.7</v>
      </c>
      <c r="M40" s="14">
        <f>22793.2+7054.9</f>
        <v>29848.1</v>
      </c>
      <c r="N40" s="14">
        <f>26684.3+7331</f>
        <v>34015.3</v>
      </c>
      <c r="O40" s="14">
        <f>20488.6+7621</f>
        <v>28109.6</v>
      </c>
      <c r="P40" s="14">
        <f>19366.5+7925</f>
        <v>27291.5</v>
      </c>
      <c r="Q40" s="14">
        <v>27291.5</v>
      </c>
      <c r="R40" s="14">
        <v>27291.5</v>
      </c>
    </row>
    <row r="41" spans="1:18" ht="19.5" customHeight="1">
      <c r="A41" s="37"/>
      <c r="B41" s="38"/>
      <c r="C41" s="8" t="s">
        <v>16</v>
      </c>
      <c r="D41" s="25">
        <f t="shared" si="2"/>
        <v>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9.5" customHeight="1">
      <c r="A42" s="37" t="s">
        <v>25</v>
      </c>
      <c r="B42" s="38" t="s">
        <v>26</v>
      </c>
      <c r="C42" s="8" t="s">
        <v>12</v>
      </c>
      <c r="D42" s="25">
        <f t="shared" si="2"/>
        <v>21219.400000000005</v>
      </c>
      <c r="E42" s="14">
        <f aca="true" t="shared" si="16" ref="E42:N42">E43+E44+E45+E46</f>
        <v>454.1</v>
      </c>
      <c r="F42" s="14">
        <f t="shared" si="16"/>
        <v>477.7</v>
      </c>
      <c r="G42" s="14">
        <f t="shared" si="16"/>
        <v>523.7</v>
      </c>
      <c r="H42" s="14">
        <f t="shared" si="16"/>
        <v>2896.3</v>
      </c>
      <c r="I42" s="14">
        <f t="shared" si="16"/>
        <v>1437</v>
      </c>
      <c r="J42" s="14">
        <f t="shared" si="16"/>
        <v>2036.9</v>
      </c>
      <c r="K42" s="14">
        <f t="shared" si="16"/>
        <v>1644.3</v>
      </c>
      <c r="L42" s="14">
        <f t="shared" si="16"/>
        <v>1969.3</v>
      </c>
      <c r="M42" s="14">
        <f t="shared" si="16"/>
        <v>2235.6</v>
      </c>
      <c r="N42" s="14">
        <f t="shared" si="16"/>
        <v>1508.9</v>
      </c>
      <c r="O42" s="14">
        <f>O43+O44+O45+O46</f>
        <v>1508.9</v>
      </c>
      <c r="P42" s="14">
        <f>P43+P44+P45+P46</f>
        <v>1508.9</v>
      </c>
      <c r="Q42" s="14">
        <f>Q43+Q44+Q45+Q46</f>
        <v>1508.9</v>
      </c>
      <c r="R42" s="14">
        <f>R43+R44+R45+R46</f>
        <v>1508.9</v>
      </c>
    </row>
    <row r="43" spans="1:18" ht="19.5" customHeight="1">
      <c r="A43" s="37"/>
      <c r="B43" s="38"/>
      <c r="C43" s="8" t="s">
        <v>13</v>
      </c>
      <c r="D43" s="25">
        <f t="shared" si="2"/>
        <v>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9.5" customHeight="1">
      <c r="A44" s="37"/>
      <c r="B44" s="38"/>
      <c r="C44" s="8" t="s">
        <v>14</v>
      </c>
      <c r="D44" s="25">
        <f t="shared" si="2"/>
        <v>21218.800000000007</v>
      </c>
      <c r="E44" s="14">
        <v>454.1</v>
      </c>
      <c r="F44" s="14">
        <v>477.7</v>
      </c>
      <c r="G44" s="14">
        <v>523.7</v>
      </c>
      <c r="H44" s="14">
        <v>2896.3</v>
      </c>
      <c r="I44" s="14">
        <v>1437</v>
      </c>
      <c r="J44" s="14">
        <v>2036.9</v>
      </c>
      <c r="K44" s="14">
        <v>1644.3</v>
      </c>
      <c r="L44" s="14">
        <v>1968.7</v>
      </c>
      <c r="M44" s="14">
        <v>2235.6</v>
      </c>
      <c r="N44" s="14">
        <v>1508.9</v>
      </c>
      <c r="O44" s="14">
        <v>1508.9</v>
      </c>
      <c r="P44" s="14">
        <v>1508.9</v>
      </c>
      <c r="Q44" s="14">
        <v>1508.9</v>
      </c>
      <c r="R44" s="14">
        <v>1508.9</v>
      </c>
    </row>
    <row r="45" spans="1:18" ht="19.5" customHeight="1">
      <c r="A45" s="37"/>
      <c r="B45" s="38"/>
      <c r="C45" s="8" t="s">
        <v>15</v>
      </c>
      <c r="D45" s="25">
        <f t="shared" si="2"/>
        <v>0.6</v>
      </c>
      <c r="E45" s="14"/>
      <c r="F45" s="14"/>
      <c r="G45" s="14"/>
      <c r="H45" s="14"/>
      <c r="I45" s="14"/>
      <c r="J45" s="14"/>
      <c r="K45" s="14"/>
      <c r="L45" s="14">
        <v>0.6</v>
      </c>
      <c r="M45" s="14"/>
      <c r="N45" s="14"/>
      <c r="O45" s="14"/>
      <c r="P45" s="14"/>
      <c r="Q45" s="14"/>
      <c r="R45" s="14"/>
    </row>
    <row r="46" spans="1:18" ht="19.5" customHeight="1">
      <c r="A46" s="37"/>
      <c r="B46" s="38"/>
      <c r="C46" s="8" t="s">
        <v>16</v>
      </c>
      <c r="D46" s="25">
        <f t="shared" si="2"/>
        <v>0</v>
      </c>
      <c r="E46" s="27"/>
      <c r="F46" s="27"/>
      <c r="G46" s="27"/>
      <c r="H46" s="27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9.5" customHeight="1">
      <c r="A47" s="39" t="s">
        <v>27</v>
      </c>
      <c r="B47" s="38" t="s">
        <v>28</v>
      </c>
      <c r="C47" s="8" t="s">
        <v>12</v>
      </c>
      <c r="D47" s="25">
        <f>D48+D49+D50+D51</f>
        <v>6336754.584999999</v>
      </c>
      <c r="E47" s="16">
        <f aca="true" t="shared" si="17" ref="E47:M47">E48+E49+E50+E51</f>
        <v>287920.5</v>
      </c>
      <c r="F47" s="16">
        <f t="shared" si="17"/>
        <v>326841.8</v>
      </c>
      <c r="G47" s="16">
        <f t="shared" si="17"/>
        <v>347112.1</v>
      </c>
      <c r="H47" s="16">
        <f t="shared" si="17"/>
        <v>307032.3</v>
      </c>
      <c r="I47" s="16">
        <f t="shared" si="17"/>
        <v>306017.2</v>
      </c>
      <c r="J47" s="16">
        <f t="shared" si="17"/>
        <v>370865.10000000003</v>
      </c>
      <c r="K47" s="16">
        <f t="shared" si="17"/>
        <v>383182.19999999995</v>
      </c>
      <c r="L47" s="16">
        <f t="shared" si="17"/>
        <v>641440.901</v>
      </c>
      <c r="M47" s="16">
        <f t="shared" si="17"/>
        <v>1100808.014</v>
      </c>
      <c r="N47" s="16">
        <f>N48+N49+N50+N51</f>
        <v>489484</v>
      </c>
      <c r="O47" s="16">
        <f>O48+O49+O50+O51</f>
        <v>436277.47</v>
      </c>
      <c r="P47" s="16">
        <f>P48+P49+P50+P51</f>
        <v>446590.99999999994</v>
      </c>
      <c r="Q47" s="16">
        <f>Q48+Q49+Q50+Q51</f>
        <v>446590.99999999994</v>
      </c>
      <c r="R47" s="16">
        <f>R48+R49+R50+R51</f>
        <v>446590.99999999994</v>
      </c>
    </row>
    <row r="48" spans="1:18" ht="19.5" customHeight="1">
      <c r="A48" s="40"/>
      <c r="B48" s="38"/>
      <c r="C48" s="8" t="s">
        <v>13</v>
      </c>
      <c r="D48" s="25">
        <f>E48+F48+G48+H48+I48+J48+K48+L48+M48+N48+O48+P48+Q48+R48</f>
        <v>283565.886</v>
      </c>
      <c r="E48" s="20">
        <f aca="true" t="shared" si="18" ref="E48:L48">E54+E59+E64+E69+E79+E84+E89+E94+E99+E104</f>
        <v>0</v>
      </c>
      <c r="F48" s="20">
        <f t="shared" si="18"/>
        <v>0</v>
      </c>
      <c r="G48" s="20">
        <f t="shared" si="18"/>
        <v>0</v>
      </c>
      <c r="H48" s="20">
        <f t="shared" si="18"/>
        <v>0</v>
      </c>
      <c r="I48" s="20">
        <f t="shared" si="18"/>
        <v>0</v>
      </c>
      <c r="J48" s="20">
        <f t="shared" si="18"/>
        <v>3055.5</v>
      </c>
      <c r="K48" s="20">
        <f t="shared" si="18"/>
        <v>15169.5</v>
      </c>
      <c r="L48" s="20">
        <f t="shared" si="18"/>
        <v>53048.4</v>
      </c>
      <c r="M48" s="20">
        <f>M54+M59+M64+M69+M79+M84+M89+M94+M99+M104+M109</f>
        <v>32927.126000000004</v>
      </c>
      <c r="N48" s="20">
        <f>N54+N59+N64+N69+N79+N84+N89+N94+N99+N104+N109</f>
        <v>36536.06</v>
      </c>
      <c r="O48" s="20">
        <f>O54+O59+O64+O69+O79+O84+O89+O94+O99+O104+O109+O114</f>
        <v>38999.329999999994</v>
      </c>
      <c r="P48" s="20">
        <f>P54+P59+P64+P69+P79+P84+P89+P94+P99+P104+P109+P114</f>
        <v>34609.99</v>
      </c>
      <c r="Q48" s="20">
        <f>Q54+Q59+Q64+Q69+Q79+Q84+Q89+Q94+Q99+Q104+Q109+Q114</f>
        <v>34609.99</v>
      </c>
      <c r="R48" s="20">
        <f>R54+R59+R64+R69+R79+R84+R89+R94+R99+R104+R109+R114</f>
        <v>34609.99</v>
      </c>
    </row>
    <row r="49" spans="1:18" ht="19.5" customHeight="1">
      <c r="A49" s="40"/>
      <c r="B49" s="38"/>
      <c r="C49" s="8" t="s">
        <v>14</v>
      </c>
      <c r="D49" s="25">
        <f t="shared" si="2"/>
        <v>4739179.2979999995</v>
      </c>
      <c r="E49" s="20">
        <f aca="true" t="shared" si="19" ref="E49:L49">E55+E60+E65+E70+E80+E85+E90+E95+E100+E105</f>
        <v>229604.5</v>
      </c>
      <c r="F49" s="20">
        <f t="shared" si="19"/>
        <v>258415.8</v>
      </c>
      <c r="G49" s="20">
        <f t="shared" si="19"/>
        <v>284923</v>
      </c>
      <c r="H49" s="20">
        <f t="shared" si="19"/>
        <v>216085.1</v>
      </c>
      <c r="I49" s="20">
        <f t="shared" si="19"/>
        <v>213184.4</v>
      </c>
      <c r="J49" s="20">
        <f t="shared" si="19"/>
        <v>282320.10000000003</v>
      </c>
      <c r="K49" s="20">
        <f t="shared" si="19"/>
        <v>271167.1</v>
      </c>
      <c r="L49" s="20">
        <f t="shared" si="19"/>
        <v>450762.89999999997</v>
      </c>
      <c r="M49" s="20">
        <f aca="true" t="shared" si="20" ref="M49:N51">M55+M60+M65+M70+M80+M85+M90+M95+M100+M105+M110</f>
        <v>936322.788</v>
      </c>
      <c r="N49" s="20">
        <f t="shared" si="20"/>
        <v>296244.94</v>
      </c>
      <c r="O49" s="20">
        <f aca="true" t="shared" si="21" ref="O49:R51">O55+O60+O65+O70+O80+O85+O90+O95+O100+O105+O110+O115</f>
        <v>311093.04</v>
      </c>
      <c r="P49" s="20">
        <f t="shared" si="21"/>
        <v>329685.20999999996</v>
      </c>
      <c r="Q49" s="20">
        <f t="shared" si="21"/>
        <v>329685.20999999996</v>
      </c>
      <c r="R49" s="20">
        <f t="shared" si="21"/>
        <v>329685.20999999996</v>
      </c>
    </row>
    <row r="50" spans="1:18" ht="19.5" customHeight="1">
      <c r="A50" s="40"/>
      <c r="B50" s="38"/>
      <c r="C50" s="8" t="s">
        <v>15</v>
      </c>
      <c r="D50" s="25">
        <f t="shared" si="2"/>
        <v>1310128.901</v>
      </c>
      <c r="E50" s="20">
        <f aca="true" t="shared" si="22" ref="E50:L50">E56+E61+E66+E71+E81+E86+E91+E96+E101+E106</f>
        <v>58316</v>
      </c>
      <c r="F50" s="20">
        <f t="shared" si="22"/>
        <v>68426</v>
      </c>
      <c r="G50" s="20">
        <f t="shared" si="22"/>
        <v>62189.1</v>
      </c>
      <c r="H50" s="20">
        <f t="shared" si="22"/>
        <v>90947.2</v>
      </c>
      <c r="I50" s="20">
        <f t="shared" si="22"/>
        <v>92832.8</v>
      </c>
      <c r="J50" s="20">
        <f t="shared" si="22"/>
        <v>85489.5</v>
      </c>
      <c r="K50" s="20">
        <f t="shared" si="22"/>
        <v>96845.6</v>
      </c>
      <c r="L50" s="20">
        <f t="shared" si="22"/>
        <v>137421.00100000002</v>
      </c>
      <c r="M50" s="20">
        <f t="shared" si="20"/>
        <v>131011.2</v>
      </c>
      <c r="N50" s="20">
        <f t="shared" si="20"/>
        <v>156077.99999999997</v>
      </c>
      <c r="O50" s="20">
        <f t="shared" si="21"/>
        <v>85560.09999999999</v>
      </c>
      <c r="P50" s="20">
        <f t="shared" si="21"/>
        <v>81670.8</v>
      </c>
      <c r="Q50" s="20">
        <f t="shared" si="21"/>
        <v>81670.8</v>
      </c>
      <c r="R50" s="20">
        <f t="shared" si="21"/>
        <v>81670.8</v>
      </c>
    </row>
    <row r="51" spans="1:18" ht="19.5" customHeight="1">
      <c r="A51" s="41"/>
      <c r="B51" s="38"/>
      <c r="C51" s="8" t="s">
        <v>16</v>
      </c>
      <c r="D51" s="25">
        <f t="shared" si="2"/>
        <v>3880.5</v>
      </c>
      <c r="E51" s="26">
        <f>E57+E62+E67+E72</f>
        <v>0</v>
      </c>
      <c r="F51" s="26">
        <f aca="true" t="shared" si="23" ref="F51:L51">F57+F62+F67+F72+F82</f>
        <v>0</v>
      </c>
      <c r="G51" s="26">
        <f t="shared" si="23"/>
        <v>0</v>
      </c>
      <c r="H51" s="26">
        <f t="shared" si="23"/>
        <v>0</v>
      </c>
      <c r="I51" s="26">
        <f t="shared" si="23"/>
        <v>0</v>
      </c>
      <c r="J51" s="26">
        <f t="shared" si="23"/>
        <v>0</v>
      </c>
      <c r="K51" s="26">
        <f t="shared" si="23"/>
        <v>0</v>
      </c>
      <c r="L51" s="26">
        <f t="shared" si="23"/>
        <v>208.6</v>
      </c>
      <c r="M51" s="20">
        <f t="shared" si="20"/>
        <v>546.9</v>
      </c>
      <c r="N51" s="20">
        <f t="shared" si="20"/>
        <v>625</v>
      </c>
      <c r="O51" s="20">
        <f t="shared" si="21"/>
        <v>625</v>
      </c>
      <c r="P51" s="20">
        <f t="shared" si="21"/>
        <v>625</v>
      </c>
      <c r="Q51" s="20">
        <f t="shared" si="21"/>
        <v>625</v>
      </c>
      <c r="R51" s="20">
        <f t="shared" si="21"/>
        <v>625</v>
      </c>
    </row>
    <row r="52" spans="1:18" ht="19.5" customHeight="1">
      <c r="A52" s="8" t="s">
        <v>17</v>
      </c>
      <c r="B52" s="11"/>
      <c r="C52" s="8"/>
      <c r="D52" s="25">
        <f t="shared" si="2"/>
        <v>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9.5" customHeight="1">
      <c r="A53" s="37" t="s">
        <v>29</v>
      </c>
      <c r="B53" s="38" t="s">
        <v>30</v>
      </c>
      <c r="C53" s="8" t="s">
        <v>12</v>
      </c>
      <c r="D53" s="25">
        <f t="shared" si="2"/>
        <v>80761.20000000001</v>
      </c>
      <c r="E53" s="14">
        <f aca="true" t="shared" si="24" ref="E53:N53">E54+E55+E56+E57</f>
        <v>4660</v>
      </c>
      <c r="F53" s="14">
        <f t="shared" si="24"/>
        <v>4800</v>
      </c>
      <c r="G53" s="14">
        <f t="shared" si="24"/>
        <v>4900</v>
      </c>
      <c r="H53" s="14">
        <f t="shared" si="24"/>
        <v>6181.2</v>
      </c>
      <c r="I53" s="14">
        <f t="shared" si="24"/>
        <v>6023</v>
      </c>
      <c r="J53" s="14">
        <f t="shared" si="24"/>
        <v>6715.1</v>
      </c>
      <c r="K53" s="14">
        <f t="shared" si="24"/>
        <v>4178</v>
      </c>
      <c r="L53" s="14">
        <f t="shared" si="24"/>
        <v>6140.2</v>
      </c>
      <c r="M53" s="14">
        <f t="shared" si="24"/>
        <v>8006.9</v>
      </c>
      <c r="N53" s="14">
        <f t="shared" si="24"/>
        <v>8495.9</v>
      </c>
      <c r="O53" s="14">
        <f>O54+O55+O56+O57</f>
        <v>5187.5</v>
      </c>
      <c r="P53" s="14">
        <f>P54+P55+P56+P57</f>
        <v>5157.8</v>
      </c>
      <c r="Q53" s="14">
        <f>Q54+Q55+Q56+Q57</f>
        <v>5157.8</v>
      </c>
      <c r="R53" s="14">
        <f>R54+R55+R56+R57</f>
        <v>5157.8</v>
      </c>
    </row>
    <row r="54" spans="1:18" ht="19.5" customHeight="1">
      <c r="A54" s="37"/>
      <c r="B54" s="38"/>
      <c r="C54" s="8" t="s">
        <v>13</v>
      </c>
      <c r="D54" s="25">
        <f t="shared" si="2"/>
        <v>0</v>
      </c>
      <c r="E54" s="8"/>
      <c r="F54" s="8"/>
      <c r="G54" s="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9.5" customHeight="1">
      <c r="A55" s="37"/>
      <c r="B55" s="38"/>
      <c r="C55" s="8" t="s">
        <v>14</v>
      </c>
      <c r="D55" s="25">
        <f t="shared" si="2"/>
        <v>0</v>
      </c>
      <c r="E55" s="14"/>
      <c r="F55" s="8"/>
      <c r="G55" s="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9.5" customHeight="1">
      <c r="A56" s="37"/>
      <c r="B56" s="38"/>
      <c r="C56" s="8" t="s">
        <v>15</v>
      </c>
      <c r="D56" s="25">
        <f t="shared" si="2"/>
        <v>80761.20000000001</v>
      </c>
      <c r="E56" s="14">
        <v>4660</v>
      </c>
      <c r="F56" s="28">
        <v>4800</v>
      </c>
      <c r="G56" s="17">
        <v>4900</v>
      </c>
      <c r="H56" s="16">
        <v>6181.2</v>
      </c>
      <c r="I56" s="16">
        <v>6023</v>
      </c>
      <c r="J56" s="16">
        <v>6715.1</v>
      </c>
      <c r="K56" s="16">
        <v>4178</v>
      </c>
      <c r="L56" s="16">
        <v>6140.2</v>
      </c>
      <c r="M56" s="16">
        <v>8006.9</v>
      </c>
      <c r="N56" s="16">
        <v>8495.9</v>
      </c>
      <c r="O56" s="16">
        <v>5187.5</v>
      </c>
      <c r="P56" s="16">
        <v>5157.8</v>
      </c>
      <c r="Q56" s="16">
        <v>5157.8</v>
      </c>
      <c r="R56" s="16">
        <v>5157.8</v>
      </c>
    </row>
    <row r="57" spans="1:18" ht="19.5" customHeight="1">
      <c r="A57" s="37"/>
      <c r="B57" s="38"/>
      <c r="C57" s="8" t="s">
        <v>16</v>
      </c>
      <c r="D57" s="25">
        <f t="shared" si="2"/>
        <v>0</v>
      </c>
      <c r="E57" s="14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9.5" customHeight="1">
      <c r="A58" s="37" t="s">
        <v>31</v>
      </c>
      <c r="B58" s="38" t="s">
        <v>32</v>
      </c>
      <c r="C58" s="8" t="s">
        <v>12</v>
      </c>
      <c r="D58" s="25">
        <f t="shared" si="2"/>
        <v>2079376.0260000003</v>
      </c>
      <c r="E58" s="14">
        <f aca="true" t="shared" si="25" ref="E58:N58">E59+E60+E61+E62</f>
        <v>53656</v>
      </c>
      <c r="F58" s="14">
        <f t="shared" si="25"/>
        <v>49827</v>
      </c>
      <c r="G58" s="14">
        <f t="shared" si="25"/>
        <v>46434</v>
      </c>
      <c r="H58" s="14">
        <f t="shared" si="25"/>
        <v>77106.9</v>
      </c>
      <c r="I58" s="14">
        <f t="shared" si="25"/>
        <v>79818.5</v>
      </c>
      <c r="J58" s="14">
        <f t="shared" si="25"/>
        <v>114365.4</v>
      </c>
      <c r="K58" s="14">
        <f t="shared" si="25"/>
        <v>112883.4</v>
      </c>
      <c r="L58" s="14">
        <f t="shared" si="25"/>
        <v>328368.4</v>
      </c>
      <c r="M58" s="14">
        <f t="shared" si="25"/>
        <v>781700.1</v>
      </c>
      <c r="N58" s="14">
        <f t="shared" si="25"/>
        <v>140425.9</v>
      </c>
      <c r="O58" s="14">
        <f>O59+O60+O61+O62</f>
        <v>80723.62599999999</v>
      </c>
      <c r="P58" s="14">
        <f>P59+P60+P61+P62</f>
        <v>71355.6</v>
      </c>
      <c r="Q58" s="14">
        <f>Q59+Q60+Q61+Q62</f>
        <v>71355.6</v>
      </c>
      <c r="R58" s="14">
        <f>R59+R60+R61+R62</f>
        <v>71355.6</v>
      </c>
    </row>
    <row r="59" spans="1:18" ht="19.5" customHeight="1">
      <c r="A59" s="37"/>
      <c r="B59" s="38"/>
      <c r="C59" s="8" t="s">
        <v>13</v>
      </c>
      <c r="D59" s="25">
        <f t="shared" si="2"/>
        <v>0</v>
      </c>
      <c r="E59" s="14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9.5" customHeight="1">
      <c r="A60" s="37"/>
      <c r="B60" s="38"/>
      <c r="C60" s="8" t="s">
        <v>14</v>
      </c>
      <c r="D60" s="25">
        <f t="shared" si="2"/>
        <v>942677.8</v>
      </c>
      <c r="E60" s="14"/>
      <c r="F60" s="8"/>
      <c r="G60" s="8"/>
      <c r="H60" s="8"/>
      <c r="I60" s="8">
        <v>100</v>
      </c>
      <c r="J60" s="8">
        <v>43293.9</v>
      </c>
      <c r="K60" s="8">
        <v>25033.7</v>
      </c>
      <c r="L60" s="8">
        <f>202592.3+10</f>
        <v>202602.3</v>
      </c>
      <c r="M60" s="8">
        <v>665147.9</v>
      </c>
      <c r="N60" s="8">
        <v>100</v>
      </c>
      <c r="O60" s="8">
        <v>6100</v>
      </c>
      <c r="P60" s="8">
        <v>100</v>
      </c>
      <c r="Q60" s="8">
        <v>100</v>
      </c>
      <c r="R60" s="8">
        <v>100</v>
      </c>
    </row>
    <row r="61" spans="1:18" ht="19.5" customHeight="1">
      <c r="A61" s="37"/>
      <c r="B61" s="38"/>
      <c r="C61" s="8" t="s">
        <v>15</v>
      </c>
      <c r="D61" s="25">
        <f t="shared" si="2"/>
        <v>1133747.226</v>
      </c>
      <c r="E61" s="14">
        <v>53656</v>
      </c>
      <c r="F61" s="17">
        <v>49827</v>
      </c>
      <c r="G61" s="17">
        <v>46434</v>
      </c>
      <c r="H61" s="17">
        <v>77106.9</v>
      </c>
      <c r="I61" s="17">
        <v>79718.5</v>
      </c>
      <c r="J61" s="17">
        <v>71071.5</v>
      </c>
      <c r="K61" s="17">
        <v>87849.7</v>
      </c>
      <c r="L61" s="17">
        <v>125766.1</v>
      </c>
      <c r="M61" s="17">
        <v>116526.2</v>
      </c>
      <c r="N61" s="17">
        <v>139900.9</v>
      </c>
      <c r="O61" s="17">
        <f>73999.4-0.774</f>
        <v>73998.62599999999</v>
      </c>
      <c r="P61" s="17">
        <v>70630.6</v>
      </c>
      <c r="Q61" s="17">
        <v>70630.6</v>
      </c>
      <c r="R61" s="17">
        <v>70630.6</v>
      </c>
    </row>
    <row r="62" spans="1:18" ht="19.5" customHeight="1">
      <c r="A62" s="37"/>
      <c r="B62" s="38"/>
      <c r="C62" s="8" t="s">
        <v>16</v>
      </c>
      <c r="D62" s="25">
        <f t="shared" si="2"/>
        <v>2951</v>
      </c>
      <c r="E62" s="14"/>
      <c r="F62" s="8"/>
      <c r="G62" s="8"/>
      <c r="H62" s="8"/>
      <c r="I62" s="8"/>
      <c r="J62" s="8"/>
      <c r="K62" s="8"/>
      <c r="L62" s="8"/>
      <c r="M62" s="8">
        <v>26</v>
      </c>
      <c r="N62" s="8">
        <v>425</v>
      </c>
      <c r="O62" s="8">
        <v>625</v>
      </c>
      <c r="P62" s="8">
        <v>625</v>
      </c>
      <c r="Q62" s="8">
        <v>625</v>
      </c>
      <c r="R62" s="8">
        <v>625</v>
      </c>
    </row>
    <row r="63" spans="1:18" ht="19.5" customHeight="1">
      <c r="A63" s="45" t="s">
        <v>33</v>
      </c>
      <c r="B63" s="38" t="s">
        <v>34</v>
      </c>
      <c r="C63" s="8" t="s">
        <v>12</v>
      </c>
      <c r="D63" s="25">
        <f t="shared" si="2"/>
        <v>3022709.7</v>
      </c>
      <c r="E63" s="14">
        <f aca="true" t="shared" si="26" ref="E63:N63">E64+E65+E66+E67</f>
        <v>12795.1</v>
      </c>
      <c r="F63" s="14">
        <f t="shared" si="26"/>
        <v>14326.3</v>
      </c>
      <c r="G63" s="14">
        <f t="shared" si="26"/>
        <v>15826.6</v>
      </c>
      <c r="H63" s="14">
        <f t="shared" si="26"/>
        <v>213789.6</v>
      </c>
      <c r="I63" s="14">
        <f t="shared" si="26"/>
        <v>210752</v>
      </c>
      <c r="J63" s="14">
        <f t="shared" si="26"/>
        <v>236894.7</v>
      </c>
      <c r="K63" s="14">
        <f t="shared" si="26"/>
        <v>243401.9</v>
      </c>
      <c r="L63" s="14">
        <f t="shared" si="26"/>
        <v>243441.6</v>
      </c>
      <c r="M63" s="14">
        <f t="shared" si="26"/>
        <v>265918.6</v>
      </c>
      <c r="N63" s="14">
        <f t="shared" si="26"/>
        <v>291529.6</v>
      </c>
      <c r="O63" s="14">
        <f>O64+O65+O66+O67</f>
        <v>300284.7</v>
      </c>
      <c r="P63" s="14">
        <f>P64+P65+P66+P67</f>
        <v>324583</v>
      </c>
      <c r="Q63" s="14">
        <f>Q64+Q65+Q66+Q67</f>
        <v>324583</v>
      </c>
      <c r="R63" s="14">
        <f>R64+R65+R66+R67</f>
        <v>324583</v>
      </c>
    </row>
    <row r="64" spans="1:18" ht="19.5" customHeight="1">
      <c r="A64" s="45"/>
      <c r="B64" s="38"/>
      <c r="C64" s="8" t="s">
        <v>13</v>
      </c>
      <c r="D64" s="25">
        <f t="shared" si="2"/>
        <v>0</v>
      </c>
      <c r="E64" s="14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9.5" customHeight="1">
      <c r="A65" s="45"/>
      <c r="B65" s="38"/>
      <c r="C65" s="8" t="s">
        <v>14</v>
      </c>
      <c r="D65" s="25">
        <f t="shared" si="2"/>
        <v>3022709.7</v>
      </c>
      <c r="E65" s="14">
        <v>12795.1</v>
      </c>
      <c r="F65" s="9">
        <v>14326.3</v>
      </c>
      <c r="G65" s="8">
        <v>15826.6</v>
      </c>
      <c r="H65" s="8">
        <v>213789.6</v>
      </c>
      <c r="I65" s="17">
        <v>210752</v>
      </c>
      <c r="J65" s="17">
        <v>236894.7</v>
      </c>
      <c r="K65" s="17">
        <v>243401.9</v>
      </c>
      <c r="L65" s="17">
        <v>243441.6</v>
      </c>
      <c r="M65" s="17">
        <v>265918.6</v>
      </c>
      <c r="N65" s="17">
        <f>275703+15826.6</f>
        <v>291529.6</v>
      </c>
      <c r="O65" s="17">
        <v>300284.7</v>
      </c>
      <c r="P65" s="17">
        <v>324583</v>
      </c>
      <c r="Q65" s="17">
        <v>324583</v>
      </c>
      <c r="R65" s="17">
        <v>324583</v>
      </c>
    </row>
    <row r="66" spans="1:18" ht="19.5" customHeight="1">
      <c r="A66" s="45"/>
      <c r="B66" s="38"/>
      <c r="C66" s="8" t="s">
        <v>15</v>
      </c>
      <c r="D66" s="25">
        <f t="shared" si="2"/>
        <v>0</v>
      </c>
      <c r="E66" s="14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9.5" customHeight="1">
      <c r="A67" s="45"/>
      <c r="B67" s="38"/>
      <c r="C67" s="8" t="s">
        <v>16</v>
      </c>
      <c r="D67" s="25">
        <f t="shared" si="2"/>
        <v>0</v>
      </c>
      <c r="E67" s="14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9.5" customHeight="1">
      <c r="A68" s="37" t="s">
        <v>35</v>
      </c>
      <c r="B68" s="38" t="s">
        <v>36</v>
      </c>
      <c r="C68" s="8" t="s">
        <v>12</v>
      </c>
      <c r="D68" s="25">
        <f t="shared" si="2"/>
        <v>734180.6000000003</v>
      </c>
      <c r="E68" s="14">
        <f aca="true" t="shared" si="27" ref="E68:N68">E69+E70+E71+E72</f>
        <v>216809.4</v>
      </c>
      <c r="F68" s="14">
        <f t="shared" si="27"/>
        <v>242290.5</v>
      </c>
      <c r="G68" s="14">
        <f t="shared" si="27"/>
        <v>267296.4</v>
      </c>
      <c r="H68" s="14">
        <f t="shared" si="27"/>
        <v>775.5</v>
      </c>
      <c r="I68" s="14">
        <f t="shared" si="27"/>
        <v>655.2</v>
      </c>
      <c r="J68" s="14">
        <f t="shared" si="27"/>
        <v>439</v>
      </c>
      <c r="K68" s="14">
        <f t="shared" si="27"/>
        <v>849.4000000000001</v>
      </c>
      <c r="L68" s="14">
        <f t="shared" si="27"/>
        <v>513.9</v>
      </c>
      <c r="M68" s="14">
        <f t="shared" si="27"/>
        <v>1185.3</v>
      </c>
      <c r="N68" s="14">
        <f t="shared" si="27"/>
        <v>731.8</v>
      </c>
      <c r="O68" s="14">
        <f>O69+O70+O71+O72</f>
        <v>657.8</v>
      </c>
      <c r="P68" s="14">
        <f>P69+P70+P71+P72</f>
        <v>658.8</v>
      </c>
      <c r="Q68" s="14">
        <f>Q69+Q70+Q71+Q72</f>
        <v>658.8</v>
      </c>
      <c r="R68" s="14">
        <f>R69+R70+R71+R72</f>
        <v>658.8</v>
      </c>
    </row>
    <row r="69" spans="1:18" ht="19.5" customHeight="1">
      <c r="A69" s="37"/>
      <c r="B69" s="38"/>
      <c r="C69" s="8" t="s">
        <v>13</v>
      </c>
      <c r="D69" s="25">
        <f t="shared" si="2"/>
        <v>0</v>
      </c>
      <c r="E69" s="14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9.5" customHeight="1">
      <c r="A70" s="37"/>
      <c r="B70" s="38"/>
      <c r="C70" s="8" t="s">
        <v>14</v>
      </c>
      <c r="D70" s="25">
        <f t="shared" si="2"/>
        <v>732369.6000000003</v>
      </c>
      <c r="E70" s="14">
        <v>216809.4</v>
      </c>
      <c r="F70" s="9">
        <v>242290.5</v>
      </c>
      <c r="G70" s="17">
        <v>267296.4</v>
      </c>
      <c r="H70" s="17">
        <v>775.5</v>
      </c>
      <c r="I70" s="17">
        <v>488.9</v>
      </c>
      <c r="J70" s="17">
        <v>154.8</v>
      </c>
      <c r="K70" s="17">
        <v>636.6</v>
      </c>
      <c r="L70" s="17">
        <v>396.3</v>
      </c>
      <c r="M70" s="17">
        <v>992.2</v>
      </c>
      <c r="N70" s="17">
        <v>505.8</v>
      </c>
      <c r="O70" s="17">
        <v>505.8</v>
      </c>
      <c r="P70" s="17">
        <v>505.8</v>
      </c>
      <c r="Q70" s="17">
        <v>505.8</v>
      </c>
      <c r="R70" s="17">
        <v>505.8</v>
      </c>
    </row>
    <row r="71" spans="1:18" ht="19.5" customHeight="1">
      <c r="A71" s="37"/>
      <c r="B71" s="38"/>
      <c r="C71" s="8" t="s">
        <v>15</v>
      </c>
      <c r="D71" s="25">
        <f t="shared" si="2"/>
        <v>1811</v>
      </c>
      <c r="E71" s="8"/>
      <c r="F71" s="9"/>
      <c r="G71" s="17"/>
      <c r="H71" s="17"/>
      <c r="I71" s="17">
        <v>166.3</v>
      </c>
      <c r="J71" s="17">
        <v>284.2</v>
      </c>
      <c r="K71" s="17">
        <v>212.8</v>
      </c>
      <c r="L71" s="17">
        <v>117.6</v>
      </c>
      <c r="M71" s="17">
        <v>193.1</v>
      </c>
      <c r="N71" s="17">
        <v>226</v>
      </c>
      <c r="O71" s="17">
        <v>152</v>
      </c>
      <c r="P71" s="17">
        <v>153</v>
      </c>
      <c r="Q71" s="17">
        <v>153</v>
      </c>
      <c r="R71" s="17">
        <v>153</v>
      </c>
    </row>
    <row r="72" spans="1:18" ht="19.5" customHeight="1">
      <c r="A72" s="37"/>
      <c r="B72" s="38"/>
      <c r="C72" s="8" t="s">
        <v>16</v>
      </c>
      <c r="D72" s="25">
        <f t="shared" si="2"/>
        <v>0</v>
      </c>
      <c r="E72" s="29"/>
      <c r="F72" s="29"/>
      <c r="G72" s="29"/>
      <c r="H72" s="29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9.5" customHeight="1">
      <c r="A73" s="37" t="s">
        <v>37</v>
      </c>
      <c r="B73" s="38" t="s">
        <v>38</v>
      </c>
      <c r="C73" s="8" t="s">
        <v>12</v>
      </c>
      <c r="D73" s="25">
        <f t="shared" si="2"/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9.5" customHeight="1">
      <c r="A74" s="37"/>
      <c r="B74" s="38"/>
      <c r="C74" s="8" t="s">
        <v>13</v>
      </c>
      <c r="D74" s="25">
        <f t="shared" si="2"/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9.5" customHeight="1">
      <c r="A75" s="37"/>
      <c r="B75" s="38"/>
      <c r="C75" s="8" t="s">
        <v>14</v>
      </c>
      <c r="D75" s="25">
        <f t="shared" si="2"/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9.5" customHeight="1">
      <c r="A76" s="37"/>
      <c r="B76" s="38"/>
      <c r="C76" s="8" t="s">
        <v>15</v>
      </c>
      <c r="D76" s="25">
        <f t="shared" si="2"/>
        <v>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9.5" customHeight="1">
      <c r="A77" s="37"/>
      <c r="B77" s="38"/>
      <c r="C77" s="8" t="s">
        <v>16</v>
      </c>
      <c r="D77" s="25">
        <f t="shared" si="2"/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9.5" customHeight="1">
      <c r="A78" s="37" t="s">
        <v>37</v>
      </c>
      <c r="B78" s="38" t="s">
        <v>39</v>
      </c>
      <c r="C78" s="8" t="s">
        <v>12</v>
      </c>
      <c r="D78" s="25">
        <f t="shared" si="2"/>
        <v>119701.10000000002</v>
      </c>
      <c r="E78" s="8"/>
      <c r="F78" s="8">
        <f aca="true" t="shared" si="28" ref="F78:N78">F79+F80+F81+F82</f>
        <v>15598</v>
      </c>
      <c r="G78" s="17">
        <f t="shared" si="28"/>
        <v>12655.1</v>
      </c>
      <c r="H78" s="17">
        <f t="shared" si="28"/>
        <v>9179.1</v>
      </c>
      <c r="I78" s="17">
        <f t="shared" si="28"/>
        <v>8768.5</v>
      </c>
      <c r="J78" s="17">
        <f t="shared" si="28"/>
        <v>9301.8</v>
      </c>
      <c r="K78" s="17">
        <f t="shared" si="28"/>
        <v>5864.2</v>
      </c>
      <c r="L78" s="17">
        <f t="shared" si="28"/>
        <v>7332</v>
      </c>
      <c r="M78" s="17">
        <f t="shared" si="28"/>
        <v>9007.800000000001</v>
      </c>
      <c r="N78" s="17">
        <f t="shared" si="28"/>
        <v>9713</v>
      </c>
      <c r="O78" s="17">
        <f>O79+O80+O81+O82</f>
        <v>8374.3</v>
      </c>
      <c r="P78" s="17">
        <f>P79+P80+P81+P82</f>
        <v>7969.1</v>
      </c>
      <c r="Q78" s="17">
        <f>Q79+Q80+Q81+Q82</f>
        <v>7969.1</v>
      </c>
      <c r="R78" s="17">
        <f>R79+R80+R81+R82</f>
        <v>7969.1</v>
      </c>
    </row>
    <row r="79" spans="1:18" ht="19.5" customHeight="1">
      <c r="A79" s="37"/>
      <c r="B79" s="38"/>
      <c r="C79" s="8" t="s">
        <v>13</v>
      </c>
      <c r="D79" s="25">
        <f t="shared" si="2"/>
        <v>0</v>
      </c>
      <c r="E79" s="8"/>
      <c r="F79" s="8"/>
      <c r="G79" s="8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ht="19.5" customHeight="1">
      <c r="A80" s="37"/>
      <c r="B80" s="38"/>
      <c r="C80" s="8" t="s">
        <v>14</v>
      </c>
      <c r="D80" s="25">
        <f aca="true" t="shared" si="29" ref="D80:D153">E80+F80+G80+H80+I80+J80+K80+L80+M80+N80+O80+P80+Q80+R80</f>
        <v>25128.600000000006</v>
      </c>
      <c r="E80" s="8"/>
      <c r="F80" s="8">
        <v>1799</v>
      </c>
      <c r="G80" s="8">
        <v>1800</v>
      </c>
      <c r="H80" s="17">
        <v>1520</v>
      </c>
      <c r="I80" s="17">
        <v>1843.5</v>
      </c>
      <c r="J80" s="17">
        <v>1914.3</v>
      </c>
      <c r="K80" s="17">
        <v>1268.2</v>
      </c>
      <c r="L80" s="17">
        <v>1756.1</v>
      </c>
      <c r="M80" s="17">
        <v>2222.3</v>
      </c>
      <c r="N80" s="17">
        <v>2082.2</v>
      </c>
      <c r="O80" s="17">
        <v>2165.8</v>
      </c>
      <c r="P80" s="17">
        <v>2252.4</v>
      </c>
      <c r="Q80" s="17">
        <v>2252.4</v>
      </c>
      <c r="R80" s="17">
        <v>2252.4</v>
      </c>
    </row>
    <row r="81" spans="1:18" ht="19.5" customHeight="1">
      <c r="A81" s="37"/>
      <c r="B81" s="38"/>
      <c r="C81" s="8" t="s">
        <v>15</v>
      </c>
      <c r="D81" s="25">
        <f t="shared" si="29"/>
        <v>93642.99999999999</v>
      </c>
      <c r="E81" s="8"/>
      <c r="F81" s="8">
        <v>13799</v>
      </c>
      <c r="G81" s="17">
        <v>10855.1</v>
      </c>
      <c r="H81" s="17">
        <v>7659.1</v>
      </c>
      <c r="I81" s="17">
        <v>6925</v>
      </c>
      <c r="J81" s="17">
        <v>7387.5</v>
      </c>
      <c r="K81" s="17">
        <v>4596</v>
      </c>
      <c r="L81" s="17">
        <f>3611.2+1756.1</f>
        <v>5367.299999999999</v>
      </c>
      <c r="M81" s="17">
        <v>6264.6</v>
      </c>
      <c r="N81" s="17">
        <v>7430.8</v>
      </c>
      <c r="O81" s="17">
        <f>6221.2-12.7</f>
        <v>6208.5</v>
      </c>
      <c r="P81" s="17">
        <f>5729.4-12.7</f>
        <v>5716.7</v>
      </c>
      <c r="Q81" s="17">
        <v>5716.7</v>
      </c>
      <c r="R81" s="17">
        <v>5716.7</v>
      </c>
    </row>
    <row r="82" spans="1:18" ht="19.5" customHeight="1">
      <c r="A82" s="37"/>
      <c r="B82" s="38"/>
      <c r="C82" s="8" t="s">
        <v>16</v>
      </c>
      <c r="D82" s="25">
        <f t="shared" si="29"/>
        <v>929.5</v>
      </c>
      <c r="E82" s="8"/>
      <c r="F82" s="8"/>
      <c r="G82" s="8"/>
      <c r="H82" s="8"/>
      <c r="I82" s="8"/>
      <c r="J82" s="8"/>
      <c r="K82" s="8"/>
      <c r="L82" s="8">
        <v>208.6</v>
      </c>
      <c r="M82" s="8">
        <v>520.9</v>
      </c>
      <c r="N82" s="8">
        <v>200</v>
      </c>
      <c r="O82" s="8"/>
      <c r="P82" s="8"/>
      <c r="Q82" s="8"/>
      <c r="R82" s="8"/>
    </row>
    <row r="83" spans="1:18" ht="19.5" customHeight="1">
      <c r="A83" s="37" t="s">
        <v>40</v>
      </c>
      <c r="B83" s="38" t="s">
        <v>105</v>
      </c>
      <c r="C83" s="8" t="s">
        <v>12</v>
      </c>
      <c r="D83" s="25">
        <f t="shared" si="29"/>
        <v>17962.900999999998</v>
      </c>
      <c r="E83" s="8"/>
      <c r="F83" s="8">
        <f aca="true" t="shared" si="30" ref="F83:N83">F84+F85+F86+F87</f>
        <v>0</v>
      </c>
      <c r="G83" s="17">
        <f t="shared" si="30"/>
        <v>0</v>
      </c>
      <c r="H83" s="17">
        <f t="shared" si="30"/>
        <v>0</v>
      </c>
      <c r="I83" s="17">
        <f t="shared" si="30"/>
        <v>0</v>
      </c>
      <c r="J83" s="17">
        <f t="shared" si="30"/>
        <v>3149.1</v>
      </c>
      <c r="K83" s="17">
        <f t="shared" si="30"/>
        <v>2234.9</v>
      </c>
      <c r="L83" s="17">
        <f t="shared" si="30"/>
        <v>12578.901</v>
      </c>
      <c r="M83" s="17">
        <f t="shared" si="30"/>
        <v>0</v>
      </c>
      <c r="N83" s="17">
        <f t="shared" si="30"/>
        <v>0</v>
      </c>
      <c r="O83" s="17">
        <f>O84+O85+O86+O87</f>
        <v>0</v>
      </c>
      <c r="P83" s="17">
        <f>P84+P85+P86+P87</f>
        <v>0</v>
      </c>
      <c r="Q83" s="17">
        <f>Q84+Q85+Q86+Q87</f>
        <v>0</v>
      </c>
      <c r="R83" s="17">
        <f>R84+R85+R86+R87</f>
        <v>0</v>
      </c>
    </row>
    <row r="84" spans="1:18" ht="19.5" customHeight="1">
      <c r="A84" s="37"/>
      <c r="B84" s="38"/>
      <c r="C84" s="8" t="s">
        <v>13</v>
      </c>
      <c r="D84" s="25">
        <f t="shared" si="29"/>
        <v>17567.699999999997</v>
      </c>
      <c r="E84" s="8"/>
      <c r="F84" s="8"/>
      <c r="G84" s="8"/>
      <c r="H84" s="17"/>
      <c r="I84" s="17"/>
      <c r="J84" s="17">
        <v>3055.5</v>
      </c>
      <c r="K84" s="17">
        <v>2189.4</v>
      </c>
      <c r="L84" s="17">
        <v>12322.8</v>
      </c>
      <c r="M84" s="17"/>
      <c r="N84" s="17"/>
      <c r="O84" s="17"/>
      <c r="P84" s="17"/>
      <c r="Q84" s="17"/>
      <c r="R84" s="17"/>
    </row>
    <row r="85" spans="1:18" ht="19.5" customHeight="1">
      <c r="A85" s="37"/>
      <c r="B85" s="38"/>
      <c r="C85" s="8" t="s">
        <v>14</v>
      </c>
      <c r="D85" s="25">
        <f t="shared" si="29"/>
        <v>358.6</v>
      </c>
      <c r="E85" s="8"/>
      <c r="F85" s="8"/>
      <c r="G85" s="8"/>
      <c r="H85" s="17"/>
      <c r="I85" s="17"/>
      <c r="J85" s="17">
        <v>62.4</v>
      </c>
      <c r="K85" s="17">
        <v>44.7</v>
      </c>
      <c r="L85" s="17">
        <v>251.5</v>
      </c>
      <c r="M85" s="17"/>
      <c r="N85" s="17"/>
      <c r="O85" s="17"/>
      <c r="P85" s="17"/>
      <c r="Q85" s="17"/>
      <c r="R85" s="17"/>
    </row>
    <row r="86" spans="1:18" ht="19.5" customHeight="1">
      <c r="A86" s="37"/>
      <c r="B86" s="38"/>
      <c r="C86" s="8" t="s">
        <v>15</v>
      </c>
      <c r="D86" s="25">
        <f t="shared" si="29"/>
        <v>36.601</v>
      </c>
      <c r="E86" s="8"/>
      <c r="F86" s="8"/>
      <c r="G86" s="17"/>
      <c r="H86" s="17"/>
      <c r="I86" s="17"/>
      <c r="J86" s="17">
        <v>31.2</v>
      </c>
      <c r="K86" s="17">
        <v>0.8</v>
      </c>
      <c r="L86" s="17">
        <v>4.601</v>
      </c>
      <c r="M86" s="17"/>
      <c r="N86" s="17"/>
      <c r="O86" s="17"/>
      <c r="P86" s="17"/>
      <c r="Q86" s="17"/>
      <c r="R86" s="17"/>
    </row>
    <row r="87" spans="1:18" ht="19.5" customHeight="1">
      <c r="A87" s="37"/>
      <c r="B87" s="38"/>
      <c r="C87" s="8" t="s">
        <v>16</v>
      </c>
      <c r="D87" s="25">
        <f t="shared" si="29"/>
        <v>0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9.5" customHeight="1">
      <c r="A88" s="37" t="s">
        <v>41</v>
      </c>
      <c r="B88" s="38" t="s">
        <v>42</v>
      </c>
      <c r="C88" s="8" t="s">
        <v>12</v>
      </c>
      <c r="D88" s="25">
        <f t="shared" si="29"/>
        <v>11675.199999999999</v>
      </c>
      <c r="E88" s="8"/>
      <c r="F88" s="8">
        <f aca="true" t="shared" si="31" ref="F88:N88">F89+F90+F91+F92</f>
        <v>0</v>
      </c>
      <c r="G88" s="17">
        <f t="shared" si="31"/>
        <v>0</v>
      </c>
      <c r="H88" s="17">
        <f t="shared" si="31"/>
        <v>0</v>
      </c>
      <c r="I88" s="17">
        <f t="shared" si="31"/>
        <v>0</v>
      </c>
      <c r="J88" s="17">
        <f t="shared" si="31"/>
        <v>0</v>
      </c>
      <c r="K88" s="17">
        <f t="shared" si="31"/>
        <v>2173.9</v>
      </c>
      <c r="L88" s="17">
        <f t="shared" si="31"/>
        <v>9501.3</v>
      </c>
      <c r="M88" s="17">
        <f t="shared" si="31"/>
        <v>0</v>
      </c>
      <c r="N88" s="17">
        <f t="shared" si="31"/>
        <v>0</v>
      </c>
      <c r="O88" s="17">
        <f>O89+O90+O91+O92</f>
        <v>0</v>
      </c>
      <c r="P88" s="17">
        <f>P89+P90+P91+P92</f>
        <v>0</v>
      </c>
      <c r="Q88" s="17">
        <f>Q89+Q90+Q91+Q92</f>
        <v>0</v>
      </c>
      <c r="R88" s="17">
        <f>R89+R90+R91+R92</f>
        <v>0</v>
      </c>
    </row>
    <row r="89" spans="1:18" ht="19.5" customHeight="1">
      <c r="A89" s="37"/>
      <c r="B89" s="38"/>
      <c r="C89" s="8" t="s">
        <v>13</v>
      </c>
      <c r="D89" s="25">
        <f t="shared" si="29"/>
        <v>11437.4</v>
      </c>
      <c r="E89" s="8"/>
      <c r="F89" s="8"/>
      <c r="G89" s="8"/>
      <c r="H89" s="17"/>
      <c r="I89" s="17"/>
      <c r="J89" s="17"/>
      <c r="K89" s="17">
        <v>2129.6</v>
      </c>
      <c r="L89" s="17">
        <v>9307.8</v>
      </c>
      <c r="M89" s="17"/>
      <c r="N89" s="17"/>
      <c r="O89" s="17"/>
      <c r="P89" s="17"/>
      <c r="Q89" s="17"/>
      <c r="R89" s="17"/>
    </row>
    <row r="90" spans="1:18" ht="19.5" customHeight="1">
      <c r="A90" s="37"/>
      <c r="B90" s="38"/>
      <c r="C90" s="8" t="s">
        <v>14</v>
      </c>
      <c r="D90" s="25">
        <f t="shared" si="29"/>
        <v>233.5</v>
      </c>
      <c r="E90" s="8"/>
      <c r="F90" s="8"/>
      <c r="G90" s="8"/>
      <c r="H90" s="17"/>
      <c r="I90" s="17"/>
      <c r="J90" s="17"/>
      <c r="K90" s="17">
        <v>43.5</v>
      </c>
      <c r="L90" s="17">
        <v>190</v>
      </c>
      <c r="M90" s="17"/>
      <c r="N90" s="17"/>
      <c r="O90" s="17"/>
      <c r="P90" s="17"/>
      <c r="Q90" s="17"/>
      <c r="R90" s="17"/>
    </row>
    <row r="91" spans="1:18" ht="19.5" customHeight="1">
      <c r="A91" s="37"/>
      <c r="B91" s="38"/>
      <c r="C91" s="8" t="s">
        <v>15</v>
      </c>
      <c r="D91" s="25">
        <f t="shared" si="29"/>
        <v>4.3</v>
      </c>
      <c r="E91" s="8"/>
      <c r="F91" s="8"/>
      <c r="G91" s="17"/>
      <c r="H91" s="17"/>
      <c r="I91" s="17"/>
      <c r="J91" s="17"/>
      <c r="K91" s="17">
        <v>0.8</v>
      </c>
      <c r="L91" s="17">
        <v>3.5</v>
      </c>
      <c r="M91" s="17"/>
      <c r="N91" s="17"/>
      <c r="O91" s="17"/>
      <c r="P91" s="17"/>
      <c r="Q91" s="17"/>
      <c r="R91" s="17"/>
    </row>
    <row r="92" spans="1:18" ht="19.5" customHeight="1">
      <c r="A92" s="37"/>
      <c r="B92" s="38"/>
      <c r="C92" s="8" t="s">
        <v>16</v>
      </c>
      <c r="D92" s="25">
        <f t="shared" si="29"/>
        <v>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9.5" customHeight="1">
      <c r="A93" s="37" t="s">
        <v>43</v>
      </c>
      <c r="B93" s="38" t="s">
        <v>44</v>
      </c>
      <c r="C93" s="8" t="s">
        <v>12</v>
      </c>
      <c r="D93" s="25">
        <f t="shared" si="29"/>
        <v>102025.4</v>
      </c>
      <c r="E93" s="8"/>
      <c r="F93" s="8">
        <f aca="true" t="shared" si="32" ref="F93:N93">F94+F95+F96+F97</f>
        <v>0</v>
      </c>
      <c r="G93" s="17">
        <f t="shared" si="32"/>
        <v>0</v>
      </c>
      <c r="H93" s="17">
        <f t="shared" si="32"/>
        <v>0</v>
      </c>
      <c r="I93" s="17">
        <f t="shared" si="32"/>
        <v>0</v>
      </c>
      <c r="J93" s="17">
        <f t="shared" si="32"/>
        <v>0</v>
      </c>
      <c r="K93" s="17">
        <f t="shared" si="32"/>
        <v>4931.1</v>
      </c>
      <c r="L93" s="18">
        <f t="shared" si="32"/>
        <v>13972.800000000001</v>
      </c>
      <c r="M93" s="18">
        <f t="shared" si="32"/>
        <v>14464.699999999999</v>
      </c>
      <c r="N93" s="18">
        <f t="shared" si="32"/>
        <v>13850.4</v>
      </c>
      <c r="O93" s="18">
        <f>O94+O95+O96+O97</f>
        <v>13838.7</v>
      </c>
      <c r="P93" s="18">
        <f>P94+P95+P96+P97</f>
        <v>13655.900000000001</v>
      </c>
      <c r="Q93" s="18">
        <f>Q94+Q95+Q96+Q97</f>
        <v>13655.900000000001</v>
      </c>
      <c r="R93" s="18">
        <f>R94+R95+R96+R97</f>
        <v>13655.900000000001</v>
      </c>
    </row>
    <row r="94" spans="1:18" ht="19.5" customHeight="1">
      <c r="A94" s="37"/>
      <c r="B94" s="38"/>
      <c r="C94" s="8" t="s">
        <v>13</v>
      </c>
      <c r="D94" s="25">
        <f t="shared" si="29"/>
        <v>86627.69</v>
      </c>
      <c r="E94" s="8"/>
      <c r="F94" s="8"/>
      <c r="G94" s="8"/>
      <c r="H94" s="17"/>
      <c r="I94" s="17"/>
      <c r="J94" s="17"/>
      <c r="K94" s="17">
        <v>4185.1</v>
      </c>
      <c r="L94" s="18">
        <v>11858.9</v>
      </c>
      <c r="M94" s="18">
        <v>12422.1</v>
      </c>
      <c r="N94" s="18">
        <v>11890.36</v>
      </c>
      <c r="O94" s="18">
        <v>11890.36</v>
      </c>
      <c r="P94" s="18">
        <v>11460.29</v>
      </c>
      <c r="Q94" s="18">
        <v>11460.29</v>
      </c>
      <c r="R94" s="18">
        <v>11460.29</v>
      </c>
    </row>
    <row r="95" spans="1:18" ht="19.5" customHeight="1">
      <c r="A95" s="37"/>
      <c r="B95" s="38"/>
      <c r="C95" s="8" t="s">
        <v>14</v>
      </c>
      <c r="D95" s="25">
        <f t="shared" si="29"/>
        <v>15273.51</v>
      </c>
      <c r="E95" s="8"/>
      <c r="F95" s="8"/>
      <c r="G95" s="8"/>
      <c r="H95" s="17"/>
      <c r="I95" s="17"/>
      <c r="J95" s="17"/>
      <c r="K95" s="17">
        <v>738.5</v>
      </c>
      <c r="L95" s="18">
        <v>2092.8</v>
      </c>
      <c r="M95" s="18">
        <f>2045.6-23.4</f>
        <v>2022.1999999999998</v>
      </c>
      <c r="N95" s="18">
        <v>1935.64</v>
      </c>
      <c r="O95" s="18">
        <v>1935.64</v>
      </c>
      <c r="P95" s="18">
        <v>2182.91</v>
      </c>
      <c r="Q95" s="18">
        <v>2182.91</v>
      </c>
      <c r="R95" s="18">
        <v>2182.91</v>
      </c>
    </row>
    <row r="96" spans="1:18" ht="19.5" customHeight="1">
      <c r="A96" s="37"/>
      <c r="B96" s="38"/>
      <c r="C96" s="8" t="s">
        <v>15</v>
      </c>
      <c r="D96" s="25">
        <f t="shared" si="29"/>
        <v>124.20000000000002</v>
      </c>
      <c r="E96" s="8"/>
      <c r="F96" s="8"/>
      <c r="G96" s="17"/>
      <c r="H96" s="17"/>
      <c r="I96" s="17"/>
      <c r="J96" s="17"/>
      <c r="K96" s="17">
        <v>7.5</v>
      </c>
      <c r="L96" s="17">
        <v>21.1</v>
      </c>
      <c r="M96" s="17">
        <v>20.4</v>
      </c>
      <c r="N96" s="17">
        <v>24.4</v>
      </c>
      <c r="O96" s="17">
        <v>12.7</v>
      </c>
      <c r="P96" s="17">
        <v>12.7</v>
      </c>
      <c r="Q96" s="17">
        <v>12.7</v>
      </c>
      <c r="R96" s="17">
        <v>12.7</v>
      </c>
    </row>
    <row r="97" spans="1:18" ht="19.5" customHeight="1">
      <c r="A97" s="37"/>
      <c r="B97" s="38"/>
      <c r="C97" s="8" t="s">
        <v>16</v>
      </c>
      <c r="D97" s="25">
        <f t="shared" si="29"/>
        <v>0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9.5" customHeight="1">
      <c r="A98" s="37" t="s">
        <v>45</v>
      </c>
      <c r="B98" s="38" t="s">
        <v>46</v>
      </c>
      <c r="C98" s="8" t="s">
        <v>12</v>
      </c>
      <c r="D98" s="25">
        <f t="shared" si="29"/>
        <v>144960.5</v>
      </c>
      <c r="E98" s="8"/>
      <c r="F98" s="8">
        <f aca="true" t="shared" si="33" ref="F98:R98">F99+F100+F101+F102</f>
        <v>0</v>
      </c>
      <c r="G98" s="17">
        <f t="shared" si="33"/>
        <v>0</v>
      </c>
      <c r="H98" s="17">
        <f t="shared" si="33"/>
        <v>0</v>
      </c>
      <c r="I98" s="17">
        <f t="shared" si="33"/>
        <v>0</v>
      </c>
      <c r="J98" s="17">
        <f t="shared" si="33"/>
        <v>0</v>
      </c>
      <c r="K98" s="17">
        <f t="shared" si="33"/>
        <v>6665.4</v>
      </c>
      <c r="L98" s="17">
        <f t="shared" si="33"/>
        <v>17974.9</v>
      </c>
      <c r="M98" s="17">
        <f t="shared" si="33"/>
        <v>19545.2</v>
      </c>
      <c r="N98" s="17">
        <f t="shared" si="33"/>
        <v>20155</v>
      </c>
      <c r="O98" s="17">
        <f t="shared" si="33"/>
        <v>20155</v>
      </c>
      <c r="P98" s="17">
        <f t="shared" si="33"/>
        <v>20155</v>
      </c>
      <c r="Q98" s="17">
        <f t="shared" si="33"/>
        <v>20155</v>
      </c>
      <c r="R98" s="17">
        <f t="shared" si="33"/>
        <v>20155</v>
      </c>
    </row>
    <row r="99" spans="1:18" ht="19.5" customHeight="1">
      <c r="A99" s="37"/>
      <c r="B99" s="38"/>
      <c r="C99" s="8" t="s">
        <v>13</v>
      </c>
      <c r="D99" s="25">
        <f t="shared" si="29"/>
        <v>144960.5</v>
      </c>
      <c r="E99" s="8"/>
      <c r="F99" s="8"/>
      <c r="G99" s="8"/>
      <c r="H99" s="17"/>
      <c r="I99" s="17"/>
      <c r="J99" s="17"/>
      <c r="K99" s="17">
        <v>6665.4</v>
      </c>
      <c r="L99" s="17">
        <v>17974.9</v>
      </c>
      <c r="M99" s="17">
        <v>19545.2</v>
      </c>
      <c r="N99" s="17">
        <v>20155</v>
      </c>
      <c r="O99" s="17">
        <v>20155</v>
      </c>
      <c r="P99" s="17">
        <v>20155</v>
      </c>
      <c r="Q99" s="17">
        <v>20155</v>
      </c>
      <c r="R99" s="17">
        <v>20155</v>
      </c>
    </row>
    <row r="100" spans="1:18" ht="19.5" customHeight="1">
      <c r="A100" s="37"/>
      <c r="B100" s="38"/>
      <c r="C100" s="8" t="s">
        <v>14</v>
      </c>
      <c r="D100" s="25">
        <f t="shared" si="29"/>
        <v>0</v>
      </c>
      <c r="E100" s="8"/>
      <c r="F100" s="8"/>
      <c r="G100" s="8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ht="19.5" customHeight="1">
      <c r="A101" s="37"/>
      <c r="B101" s="38"/>
      <c r="C101" s="8" t="s">
        <v>15</v>
      </c>
      <c r="D101" s="25">
        <f t="shared" si="29"/>
        <v>0</v>
      </c>
      <c r="E101" s="8"/>
      <c r="F101" s="8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ht="19.5" customHeight="1">
      <c r="A102" s="37"/>
      <c r="B102" s="38"/>
      <c r="C102" s="8" t="s">
        <v>16</v>
      </c>
      <c r="D102" s="25">
        <f t="shared" si="29"/>
        <v>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9.5" customHeight="1">
      <c r="A103" s="37" t="s">
        <v>47</v>
      </c>
      <c r="B103" s="38" t="s">
        <v>48</v>
      </c>
      <c r="C103" s="8" t="s">
        <v>12</v>
      </c>
      <c r="D103" s="25">
        <f t="shared" si="29"/>
        <v>3616.5699999999997</v>
      </c>
      <c r="E103" s="8"/>
      <c r="F103" s="8">
        <f aca="true" t="shared" si="34" ref="F103:N103">F104+F105+F106+F107</f>
        <v>0</v>
      </c>
      <c r="G103" s="17">
        <f t="shared" si="34"/>
        <v>0</v>
      </c>
      <c r="H103" s="17">
        <f t="shared" si="34"/>
        <v>0</v>
      </c>
      <c r="I103" s="17">
        <f t="shared" si="34"/>
        <v>0</v>
      </c>
      <c r="J103" s="17">
        <f t="shared" si="34"/>
        <v>0</v>
      </c>
      <c r="K103" s="17">
        <f t="shared" si="34"/>
        <v>0</v>
      </c>
      <c r="L103" s="18">
        <f t="shared" si="34"/>
        <v>1616.8999999999999</v>
      </c>
      <c r="M103" s="18">
        <f t="shared" si="34"/>
        <v>0</v>
      </c>
      <c r="N103" s="18">
        <f t="shared" si="34"/>
        <v>0</v>
      </c>
      <c r="O103" s="18">
        <f>O104+O105+O106+O107</f>
        <v>1999.67</v>
      </c>
      <c r="P103" s="18">
        <f>P104+P105+P106+P107</f>
        <v>0</v>
      </c>
      <c r="Q103" s="18">
        <f>Q104+Q105+Q106+Q107</f>
        <v>0</v>
      </c>
      <c r="R103" s="18">
        <f>R104+R105+R106+R107</f>
        <v>0</v>
      </c>
    </row>
    <row r="104" spans="1:18" ht="19.5" customHeight="1">
      <c r="A104" s="37"/>
      <c r="B104" s="38"/>
      <c r="C104" s="8" t="s">
        <v>13</v>
      </c>
      <c r="D104" s="25">
        <f t="shared" si="29"/>
        <v>3583.67</v>
      </c>
      <c r="E104" s="8"/>
      <c r="F104" s="8"/>
      <c r="G104" s="8"/>
      <c r="H104" s="17"/>
      <c r="I104" s="17"/>
      <c r="J104" s="17"/>
      <c r="K104" s="17"/>
      <c r="L104" s="18">
        <v>1584</v>
      </c>
      <c r="M104" s="18"/>
      <c r="N104" s="18"/>
      <c r="O104" s="18">
        <v>1999.67</v>
      </c>
      <c r="P104" s="18"/>
      <c r="Q104" s="18"/>
      <c r="R104" s="18"/>
    </row>
    <row r="105" spans="1:18" ht="19.5" customHeight="1">
      <c r="A105" s="37"/>
      <c r="B105" s="38"/>
      <c r="C105" s="8" t="s">
        <v>14</v>
      </c>
      <c r="D105" s="25">
        <f t="shared" si="29"/>
        <v>32.3</v>
      </c>
      <c r="E105" s="8"/>
      <c r="F105" s="8"/>
      <c r="G105" s="8"/>
      <c r="H105" s="17"/>
      <c r="I105" s="17"/>
      <c r="J105" s="17"/>
      <c r="K105" s="17"/>
      <c r="L105" s="18">
        <v>32.3</v>
      </c>
      <c r="M105" s="18"/>
      <c r="N105" s="18"/>
      <c r="O105" s="18"/>
      <c r="P105" s="18"/>
      <c r="Q105" s="18"/>
      <c r="R105" s="18"/>
    </row>
    <row r="106" spans="1:18" ht="19.5" customHeight="1">
      <c r="A106" s="37"/>
      <c r="B106" s="38"/>
      <c r="C106" s="8" t="s">
        <v>15</v>
      </c>
      <c r="D106" s="25">
        <f t="shared" si="29"/>
        <v>0.6</v>
      </c>
      <c r="E106" s="8"/>
      <c r="F106" s="8"/>
      <c r="G106" s="17"/>
      <c r="H106" s="17"/>
      <c r="I106" s="17"/>
      <c r="J106" s="17"/>
      <c r="K106" s="17"/>
      <c r="L106" s="17">
        <v>0.6</v>
      </c>
      <c r="M106" s="17"/>
      <c r="N106" s="17"/>
      <c r="O106" s="17"/>
      <c r="P106" s="17"/>
      <c r="Q106" s="17"/>
      <c r="R106" s="17"/>
    </row>
    <row r="107" spans="1:18" ht="19.5" customHeight="1">
      <c r="A107" s="37"/>
      <c r="B107" s="38"/>
      <c r="C107" s="8" t="s">
        <v>16</v>
      </c>
      <c r="D107" s="25">
        <f t="shared" si="29"/>
        <v>0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9.5" customHeight="1">
      <c r="A108" s="37" t="s">
        <v>116</v>
      </c>
      <c r="B108" s="47" t="s">
        <v>117</v>
      </c>
      <c r="C108" s="8" t="s">
        <v>12</v>
      </c>
      <c r="D108" s="25">
        <f>E108+F108+G108+H108+I108+J108+K108+L108+M108+N108+O108+P108+Q108+R108</f>
        <v>17785.014</v>
      </c>
      <c r="E108" s="8"/>
      <c r="F108" s="8">
        <f aca="true" t="shared" si="35" ref="F108:N108">F109+F110+F111+F112</f>
        <v>0</v>
      </c>
      <c r="G108" s="17">
        <f t="shared" si="35"/>
        <v>0</v>
      </c>
      <c r="H108" s="17">
        <f t="shared" si="35"/>
        <v>0</v>
      </c>
      <c r="I108" s="17">
        <f t="shared" si="35"/>
        <v>0</v>
      </c>
      <c r="J108" s="17">
        <f t="shared" si="35"/>
        <v>0</v>
      </c>
      <c r="K108" s="17">
        <f t="shared" si="35"/>
        <v>0</v>
      </c>
      <c r="L108" s="18">
        <f t="shared" si="35"/>
        <v>0</v>
      </c>
      <c r="M108" s="18">
        <f t="shared" si="35"/>
        <v>979.414</v>
      </c>
      <c r="N108" s="18">
        <f t="shared" si="35"/>
        <v>4582.400000000001</v>
      </c>
      <c r="O108" s="18">
        <f>O109+O110+O111+O112</f>
        <v>3055.7999999999997</v>
      </c>
      <c r="P108" s="18">
        <f>P109+P110+P111+P112</f>
        <v>3055.7999999999997</v>
      </c>
      <c r="Q108" s="18">
        <f>Q109+Q110+Q111+Q112</f>
        <v>3055.7999999999997</v>
      </c>
      <c r="R108" s="18">
        <f>R109+R110+R111+R112</f>
        <v>3055.7999999999997</v>
      </c>
    </row>
    <row r="109" spans="1:18" ht="19.5" customHeight="1">
      <c r="A109" s="37"/>
      <c r="B109" s="48"/>
      <c r="C109" s="8" t="s">
        <v>13</v>
      </c>
      <c r="D109" s="25">
        <f>E109+F109+G109+H109+I109+J109+K109+L109+M109+N109+O109+P109+Q109+R109</f>
        <v>17429.326</v>
      </c>
      <c r="E109" s="8"/>
      <c r="F109" s="8"/>
      <c r="G109" s="8"/>
      <c r="H109" s="17"/>
      <c r="I109" s="17"/>
      <c r="J109" s="17"/>
      <c r="K109" s="17"/>
      <c r="L109" s="18"/>
      <c r="M109" s="18">
        <v>959.826</v>
      </c>
      <c r="N109" s="18">
        <f>3037.8+1452.9</f>
        <v>4490.700000000001</v>
      </c>
      <c r="O109" s="18">
        <v>2994.7</v>
      </c>
      <c r="P109" s="18">
        <v>2994.7</v>
      </c>
      <c r="Q109" s="18">
        <v>2994.7</v>
      </c>
      <c r="R109" s="18">
        <v>2994.7</v>
      </c>
    </row>
    <row r="110" spans="1:18" ht="19.5" customHeight="1">
      <c r="A110" s="37"/>
      <c r="B110" s="48"/>
      <c r="C110" s="8" t="s">
        <v>14</v>
      </c>
      <c r="D110" s="25">
        <f>E110+F110+G110+H110+I110+J110+K110+L110+M110+N110+O110+P110+Q110+R110</f>
        <v>355.68800000000005</v>
      </c>
      <c r="E110" s="8"/>
      <c r="F110" s="8"/>
      <c r="G110" s="8"/>
      <c r="H110" s="17"/>
      <c r="I110" s="17"/>
      <c r="J110" s="17"/>
      <c r="K110" s="17"/>
      <c r="L110" s="18"/>
      <c r="M110" s="18">
        <v>19.588</v>
      </c>
      <c r="N110" s="18">
        <f>62+29.7</f>
        <v>91.7</v>
      </c>
      <c r="O110" s="18">
        <v>61.1</v>
      </c>
      <c r="P110" s="18">
        <v>61.1</v>
      </c>
      <c r="Q110" s="18">
        <v>61.1</v>
      </c>
      <c r="R110" s="18">
        <v>61.1</v>
      </c>
    </row>
    <row r="111" spans="1:18" ht="19.5" customHeight="1">
      <c r="A111" s="37"/>
      <c r="B111" s="48"/>
      <c r="C111" s="8" t="s">
        <v>15</v>
      </c>
      <c r="D111" s="25">
        <f>E111+F111+G111+H111+I111+J111+K111+L111+M111+N111+O111+P111+Q111+R111</f>
        <v>0</v>
      </c>
      <c r="E111" s="8"/>
      <c r="F111" s="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ht="19.5" customHeight="1">
      <c r="A112" s="37"/>
      <c r="B112" s="49"/>
      <c r="C112" s="8" t="s">
        <v>16</v>
      </c>
      <c r="D112" s="25">
        <f>E112+F112+G112+H112+I112+J112+K112+L112+M112+N112+O112+P112+Q112+R112</f>
        <v>0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9.5" customHeight="1">
      <c r="A113" s="42" t="s">
        <v>120</v>
      </c>
      <c r="B113" s="47" t="s">
        <v>121</v>
      </c>
      <c r="C113" s="8" t="s">
        <v>12</v>
      </c>
      <c r="D113" s="25">
        <f>SUM(E113:R113)</f>
        <v>2000.3739999999998</v>
      </c>
      <c r="E113" s="8"/>
      <c r="F113" s="8"/>
      <c r="G113" s="8"/>
      <c r="H113" s="8"/>
      <c r="I113" s="8"/>
      <c r="J113" s="8"/>
      <c r="K113" s="8"/>
      <c r="L113" s="8"/>
      <c r="M113" s="8"/>
      <c r="N113" s="8">
        <f>N114+N115+N116+N117</f>
        <v>0</v>
      </c>
      <c r="O113" s="8">
        <f>O114+O115+O116+O117</f>
        <v>2000.3739999999998</v>
      </c>
      <c r="P113" s="8">
        <f>P114+P115+P116+P117</f>
        <v>0</v>
      </c>
      <c r="Q113" s="8">
        <f>Q114+Q115+Q116+Q117</f>
        <v>0</v>
      </c>
      <c r="R113" s="8">
        <f>R114+R115+R116+R117</f>
        <v>0</v>
      </c>
    </row>
    <row r="114" spans="1:18" ht="19.5" customHeight="1">
      <c r="A114" s="43"/>
      <c r="B114" s="48"/>
      <c r="C114" s="8" t="s">
        <v>13</v>
      </c>
      <c r="D114" s="25">
        <f>SUM(E114:R114)</f>
        <v>1959.6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8">
        <v>1959.6</v>
      </c>
      <c r="P114" s="8"/>
      <c r="Q114" s="8"/>
      <c r="R114" s="8"/>
    </row>
    <row r="115" spans="1:18" ht="19.5" customHeight="1">
      <c r="A115" s="43"/>
      <c r="B115" s="48"/>
      <c r="C115" s="8" t="s">
        <v>14</v>
      </c>
      <c r="D115" s="25">
        <f>SUM(E115:R115)</f>
        <v>40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>
        <v>40</v>
      </c>
      <c r="P115" s="8"/>
      <c r="Q115" s="8"/>
      <c r="R115" s="8"/>
    </row>
    <row r="116" spans="1:18" ht="19.5" customHeight="1">
      <c r="A116" s="43"/>
      <c r="B116" s="48"/>
      <c r="C116" s="8" t="s">
        <v>15</v>
      </c>
      <c r="D116" s="25">
        <f>SUM(E116:R116)</f>
        <v>0.774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>
        <v>0.774</v>
      </c>
      <c r="P116" s="8"/>
      <c r="Q116" s="8"/>
      <c r="R116" s="8"/>
    </row>
    <row r="117" spans="1:18" ht="19.5" customHeight="1">
      <c r="A117" s="44"/>
      <c r="B117" s="49"/>
      <c r="C117" s="8" t="s">
        <v>16</v>
      </c>
      <c r="D117" s="25">
        <f>SUM(E117:R117)</f>
        <v>0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9.5" customHeight="1">
      <c r="A118" s="46" t="s">
        <v>49</v>
      </c>
      <c r="B118" s="38" t="s">
        <v>50</v>
      </c>
      <c r="C118" s="8" t="s">
        <v>12</v>
      </c>
      <c r="D118" s="25">
        <f t="shared" si="29"/>
        <v>1418928.0600000003</v>
      </c>
      <c r="E118" s="16">
        <f aca="true" t="shared" si="36" ref="E118:N118">E119+E120+E121+E122</f>
        <v>101744.4</v>
      </c>
      <c r="F118" s="16">
        <f t="shared" si="36"/>
        <v>109806.6</v>
      </c>
      <c r="G118" s="16">
        <f t="shared" si="36"/>
        <v>114595.4</v>
      </c>
      <c r="H118" s="16">
        <f t="shared" si="36"/>
        <v>71724.9</v>
      </c>
      <c r="I118" s="16">
        <f t="shared" si="36"/>
        <v>59446.200000000004</v>
      </c>
      <c r="J118" s="16">
        <f t="shared" si="36"/>
        <v>83467.7</v>
      </c>
      <c r="K118" s="16">
        <f t="shared" si="36"/>
        <v>83041.09999999999</v>
      </c>
      <c r="L118" s="16">
        <f t="shared" si="36"/>
        <v>108476.1</v>
      </c>
      <c r="M118" s="16">
        <f t="shared" si="36"/>
        <v>114922.96</v>
      </c>
      <c r="N118" s="16">
        <f t="shared" si="36"/>
        <v>111144.8</v>
      </c>
      <c r="O118" s="16">
        <f>O119+O120+O121+O122</f>
        <v>111159.6</v>
      </c>
      <c r="P118" s="16">
        <f>P119+P120+P121+P122</f>
        <v>116466.1</v>
      </c>
      <c r="Q118" s="16">
        <f>Q119+Q120+Q121+Q122</f>
        <v>116466.1</v>
      </c>
      <c r="R118" s="16">
        <f>R119+R120+R121+R122</f>
        <v>116466.1</v>
      </c>
    </row>
    <row r="119" spans="1:18" ht="19.5" customHeight="1">
      <c r="A119" s="46"/>
      <c r="B119" s="38"/>
      <c r="C119" s="8" t="s">
        <v>13</v>
      </c>
      <c r="D119" s="25">
        <f t="shared" si="29"/>
        <v>8595.8</v>
      </c>
      <c r="E119" s="15">
        <f aca="true" t="shared" si="37" ref="E119:O119">E125+E130+E135+E140+E145+E150+E155+E160+E165+E170+E175+E180+E185+E190+E195+E200+E205+E210+E215</f>
        <v>0</v>
      </c>
      <c r="F119" s="15">
        <f t="shared" si="37"/>
        <v>0</v>
      </c>
      <c r="G119" s="15">
        <f t="shared" si="37"/>
        <v>0</v>
      </c>
      <c r="H119" s="15">
        <f t="shared" si="37"/>
        <v>0</v>
      </c>
      <c r="I119" s="15">
        <f t="shared" si="37"/>
        <v>200.2</v>
      </c>
      <c r="J119" s="15">
        <f t="shared" si="37"/>
        <v>3363.8</v>
      </c>
      <c r="K119" s="15">
        <f t="shared" si="37"/>
        <v>4450</v>
      </c>
      <c r="L119" s="15">
        <f t="shared" si="37"/>
        <v>581.8</v>
      </c>
      <c r="M119" s="15">
        <f t="shared" si="37"/>
        <v>0</v>
      </c>
      <c r="N119" s="15">
        <f t="shared" si="37"/>
        <v>0</v>
      </c>
      <c r="O119" s="15">
        <f t="shared" si="37"/>
        <v>0</v>
      </c>
      <c r="P119" s="15">
        <f aca="true" t="shared" si="38" ref="P119:R121">P125+P130+P135+P140+P145+P150+P155+P160+P165+P170+P175+P180+P185+P190+P195+P200+P205+P210+P215</f>
        <v>0</v>
      </c>
      <c r="Q119" s="15">
        <f t="shared" si="38"/>
        <v>0</v>
      </c>
      <c r="R119" s="15">
        <f t="shared" si="38"/>
        <v>0</v>
      </c>
    </row>
    <row r="120" spans="1:18" ht="19.5" customHeight="1">
      <c r="A120" s="46"/>
      <c r="B120" s="38"/>
      <c r="C120" s="8" t="s">
        <v>14</v>
      </c>
      <c r="D120" s="25">
        <f t="shared" si="29"/>
        <v>290703.16</v>
      </c>
      <c r="E120" s="15">
        <f aca="true" t="shared" si="39" ref="E120:N120">E126+E131+E136+E141+E146+E151+E156+E161+E166+E171+E176+E181+E186+E191+E196+E201+E206+E211+E216</f>
        <v>13930.7</v>
      </c>
      <c r="F120" s="15">
        <f t="shared" si="39"/>
        <v>17066.8</v>
      </c>
      <c r="G120" s="15">
        <f t="shared" si="39"/>
        <v>18440.699999999997</v>
      </c>
      <c r="H120" s="15">
        <f t="shared" si="39"/>
        <v>13678.8</v>
      </c>
      <c r="I120" s="15">
        <f t="shared" si="39"/>
        <v>14043.1</v>
      </c>
      <c r="J120" s="15">
        <f t="shared" si="39"/>
        <v>16596.6</v>
      </c>
      <c r="K120" s="15">
        <f t="shared" si="39"/>
        <v>15564.6</v>
      </c>
      <c r="L120" s="15">
        <f t="shared" si="39"/>
        <v>41761.00000000001</v>
      </c>
      <c r="M120" s="15">
        <f t="shared" si="39"/>
        <v>27770.26</v>
      </c>
      <c r="N120" s="15">
        <f t="shared" si="39"/>
        <v>21201.199999999997</v>
      </c>
      <c r="O120" s="15">
        <f>O126+O131+O136+O141+O146+O151+O156+O161+O166+O171+O176+O181+O186+O191+O196+O201+O206+O211+O216</f>
        <v>22099.100000000002</v>
      </c>
      <c r="P120" s="15">
        <f t="shared" si="38"/>
        <v>22850.100000000002</v>
      </c>
      <c r="Q120" s="15">
        <f t="shared" si="38"/>
        <v>22850.100000000002</v>
      </c>
      <c r="R120" s="15">
        <f t="shared" si="38"/>
        <v>22850.100000000002</v>
      </c>
    </row>
    <row r="121" spans="1:18" ht="19.5" customHeight="1">
      <c r="A121" s="46"/>
      <c r="B121" s="38"/>
      <c r="C121" s="8" t="s">
        <v>15</v>
      </c>
      <c r="D121" s="25">
        <f t="shared" si="29"/>
        <v>1116651.4</v>
      </c>
      <c r="E121" s="15">
        <f aca="true" t="shared" si="40" ref="E121:N121">E127+E132+E137+E142+E147+E152+E157+E162+E167+E172+E177+E182+E187+E192+E197+E202+E207+E212+E217</f>
        <v>87813.7</v>
      </c>
      <c r="F121" s="15">
        <f t="shared" si="40"/>
        <v>92739.8</v>
      </c>
      <c r="G121" s="15">
        <f t="shared" si="40"/>
        <v>96154.7</v>
      </c>
      <c r="H121" s="15">
        <f t="shared" si="40"/>
        <v>58046.1</v>
      </c>
      <c r="I121" s="15">
        <f t="shared" si="40"/>
        <v>45202.9</v>
      </c>
      <c r="J121" s="15">
        <f t="shared" si="40"/>
        <v>63507.3</v>
      </c>
      <c r="K121" s="15">
        <f t="shared" si="40"/>
        <v>63026.49999999999</v>
      </c>
      <c r="L121" s="15">
        <f t="shared" si="40"/>
        <v>65880.90000000001</v>
      </c>
      <c r="M121" s="15">
        <f t="shared" si="40"/>
        <v>86427.40000000001</v>
      </c>
      <c r="N121" s="15">
        <f t="shared" si="40"/>
        <v>89543.6</v>
      </c>
      <c r="O121" s="15">
        <f>O127+O132+O137+O142+O147+O152+O157+O162+O167+O172+O177+O182+O187+O192+O197+O202+O207+O212+O217</f>
        <v>88660.5</v>
      </c>
      <c r="P121" s="15">
        <f t="shared" si="38"/>
        <v>93216</v>
      </c>
      <c r="Q121" s="15">
        <f t="shared" si="38"/>
        <v>93216</v>
      </c>
      <c r="R121" s="15">
        <f t="shared" si="38"/>
        <v>93216</v>
      </c>
    </row>
    <row r="122" spans="1:18" ht="19.5" customHeight="1">
      <c r="A122" s="46"/>
      <c r="B122" s="38"/>
      <c r="C122" s="8" t="s">
        <v>16</v>
      </c>
      <c r="D122" s="25">
        <f t="shared" si="29"/>
        <v>2977.7</v>
      </c>
      <c r="E122" s="15">
        <f aca="true" t="shared" si="41" ref="E122:N122">E128+E133+E138+E143+E148+E153+E158+E163+E168+E173+E178+E183+E188+E193</f>
        <v>0</v>
      </c>
      <c r="F122" s="15">
        <f t="shared" si="41"/>
        <v>0</v>
      </c>
      <c r="G122" s="15">
        <f t="shared" si="41"/>
        <v>0</v>
      </c>
      <c r="H122" s="15">
        <f t="shared" si="41"/>
        <v>0</v>
      </c>
      <c r="I122" s="15">
        <f t="shared" si="41"/>
        <v>0</v>
      </c>
      <c r="J122" s="15">
        <f t="shared" si="41"/>
        <v>0</v>
      </c>
      <c r="K122" s="15">
        <f t="shared" si="41"/>
        <v>0</v>
      </c>
      <c r="L122" s="15">
        <f t="shared" si="41"/>
        <v>252.4</v>
      </c>
      <c r="M122" s="15">
        <f t="shared" si="41"/>
        <v>725.3</v>
      </c>
      <c r="N122" s="15">
        <f t="shared" si="41"/>
        <v>400</v>
      </c>
      <c r="O122" s="15">
        <f>O128+O133+O138+O143+O148+O153+O158+O163+O168+O173+O178+O183+O188+O193</f>
        <v>400</v>
      </c>
      <c r="P122" s="15">
        <f>P128+P133+P138+P143+P148+P153+P158+P163+P168+P173+P178+P183+P188+P193</f>
        <v>400</v>
      </c>
      <c r="Q122" s="15">
        <f>Q128+Q133+Q138+Q143+Q148+Q153+Q158+Q163+Q168+Q173+Q178+Q183+Q188+Q193</f>
        <v>400</v>
      </c>
      <c r="R122" s="15">
        <f>R128+R133+R138+R143+R148+R153+R158+R163+R168+R173+R178+R183+R188+R193</f>
        <v>400</v>
      </c>
    </row>
    <row r="123" spans="1:18" ht="19.5" customHeight="1">
      <c r="A123" s="8" t="s">
        <v>17</v>
      </c>
      <c r="B123" s="11"/>
      <c r="C123" s="8"/>
      <c r="D123" s="25">
        <f t="shared" si="29"/>
        <v>0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9.5" customHeight="1">
      <c r="A124" s="37" t="s">
        <v>51</v>
      </c>
      <c r="B124" s="38" t="s">
        <v>52</v>
      </c>
      <c r="C124" s="8" t="s">
        <v>12</v>
      </c>
      <c r="D124" s="25">
        <f t="shared" si="29"/>
        <v>1038902.6000000001</v>
      </c>
      <c r="E124" s="16">
        <f aca="true" t="shared" si="42" ref="E124:O124">E125+E126+E127+E128</f>
        <v>63618.7</v>
      </c>
      <c r="F124" s="16">
        <f t="shared" si="42"/>
        <v>68084.8</v>
      </c>
      <c r="G124" s="16">
        <f t="shared" si="42"/>
        <v>71017.7</v>
      </c>
      <c r="H124" s="16">
        <f t="shared" si="42"/>
        <v>56301.6</v>
      </c>
      <c r="I124" s="16">
        <f t="shared" si="42"/>
        <v>44534</v>
      </c>
      <c r="J124" s="16">
        <f t="shared" si="42"/>
        <v>47764.3</v>
      </c>
      <c r="K124" s="16">
        <f t="shared" si="42"/>
        <v>47945.4</v>
      </c>
      <c r="L124" s="16">
        <f t="shared" si="42"/>
        <v>79808.9</v>
      </c>
      <c r="M124" s="16">
        <f t="shared" si="42"/>
        <v>97407.90000000001</v>
      </c>
      <c r="N124" s="16">
        <f t="shared" si="42"/>
        <v>90455.7</v>
      </c>
      <c r="O124" s="16">
        <f t="shared" si="42"/>
        <v>89575.4</v>
      </c>
      <c r="P124" s="16">
        <f>P125+P126+P127+P128</f>
        <v>94129.4</v>
      </c>
      <c r="Q124" s="16">
        <f>Q125+Q126+Q127+Q128</f>
        <v>94129.4</v>
      </c>
      <c r="R124" s="16">
        <f>R125+R126+R127+R128</f>
        <v>94129.4</v>
      </c>
    </row>
    <row r="125" spans="1:18" ht="19.5" customHeight="1">
      <c r="A125" s="37"/>
      <c r="B125" s="38"/>
      <c r="C125" s="8" t="s">
        <v>13</v>
      </c>
      <c r="D125" s="25">
        <f t="shared" si="29"/>
        <v>0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9.5" customHeight="1">
      <c r="A126" s="37"/>
      <c r="B126" s="38"/>
      <c r="C126" s="8" t="s">
        <v>14</v>
      </c>
      <c r="D126" s="25">
        <f t="shared" si="29"/>
        <v>44398.700000000004</v>
      </c>
      <c r="E126" s="28"/>
      <c r="F126" s="8"/>
      <c r="G126" s="8"/>
      <c r="H126" s="8"/>
      <c r="I126" s="8"/>
      <c r="J126" s="8"/>
      <c r="K126" s="19">
        <v>250</v>
      </c>
      <c r="L126" s="8">
        <v>26130.4</v>
      </c>
      <c r="M126" s="9">
        <v>10971.3</v>
      </c>
      <c r="N126" s="9">
        <v>1409.4</v>
      </c>
      <c r="O126" s="9">
        <v>1409.4</v>
      </c>
      <c r="P126" s="9">
        <v>1409.4</v>
      </c>
      <c r="Q126" s="9">
        <v>1409.4</v>
      </c>
      <c r="R126" s="9">
        <v>1409.4</v>
      </c>
    </row>
    <row r="127" spans="1:18" ht="19.5" customHeight="1">
      <c r="A127" s="37"/>
      <c r="B127" s="38"/>
      <c r="C127" s="8" t="s">
        <v>15</v>
      </c>
      <c r="D127" s="25">
        <f t="shared" si="29"/>
        <v>992259.1000000001</v>
      </c>
      <c r="E127" s="14">
        <v>63618.7</v>
      </c>
      <c r="F127" s="16">
        <v>68084.8</v>
      </c>
      <c r="G127" s="16">
        <v>71017.7</v>
      </c>
      <c r="H127" s="16">
        <v>56301.6</v>
      </c>
      <c r="I127" s="16">
        <v>44534</v>
      </c>
      <c r="J127" s="16">
        <v>47764.3</v>
      </c>
      <c r="K127" s="16">
        <v>47695.4</v>
      </c>
      <c r="L127" s="16">
        <f>64909.3+690.8-12174</f>
        <v>53426.100000000006</v>
      </c>
      <c r="M127" s="16">
        <f>85214.1+1030.1</f>
        <v>86244.20000000001</v>
      </c>
      <c r="N127" s="16">
        <f>87551.3+1135</f>
        <v>88686.3</v>
      </c>
      <c r="O127" s="16">
        <f>86621+1185</f>
        <v>87806</v>
      </c>
      <c r="P127" s="16">
        <f>91125+1235</f>
        <v>92360</v>
      </c>
      <c r="Q127" s="16">
        <v>92360</v>
      </c>
      <c r="R127" s="16">
        <v>92360</v>
      </c>
    </row>
    <row r="128" spans="1:18" ht="19.5" customHeight="1">
      <c r="A128" s="37"/>
      <c r="B128" s="38"/>
      <c r="C128" s="8" t="s">
        <v>16</v>
      </c>
      <c r="D128" s="25">
        <f t="shared" si="29"/>
        <v>2244.8</v>
      </c>
      <c r="E128" s="14"/>
      <c r="F128" s="9"/>
      <c r="G128" s="8"/>
      <c r="H128" s="8"/>
      <c r="I128" s="8"/>
      <c r="J128" s="8"/>
      <c r="K128" s="8"/>
      <c r="L128" s="9">
        <v>252.4</v>
      </c>
      <c r="M128" s="9">
        <v>192.4</v>
      </c>
      <c r="N128" s="9">
        <v>360</v>
      </c>
      <c r="O128" s="9">
        <v>360</v>
      </c>
      <c r="P128" s="9">
        <v>360</v>
      </c>
      <c r="Q128" s="9">
        <v>360</v>
      </c>
      <c r="R128" s="9">
        <v>360</v>
      </c>
    </row>
    <row r="129" spans="1:18" ht="19.5" customHeight="1">
      <c r="A129" s="37" t="s">
        <v>53</v>
      </c>
      <c r="B129" s="38" t="s">
        <v>54</v>
      </c>
      <c r="C129" s="8" t="s">
        <v>12</v>
      </c>
      <c r="D129" s="25">
        <f t="shared" si="29"/>
        <v>71674.40000000001</v>
      </c>
      <c r="E129" s="16">
        <f aca="true" t="shared" si="43" ref="E129:N129">E130+E131+E132+E133</f>
        <v>23076</v>
      </c>
      <c r="F129" s="16">
        <f t="shared" si="43"/>
        <v>23536</v>
      </c>
      <c r="G129" s="16">
        <f t="shared" si="43"/>
        <v>24018</v>
      </c>
      <c r="H129" s="16">
        <f t="shared" si="43"/>
        <v>71.3</v>
      </c>
      <c r="I129" s="16">
        <f t="shared" si="43"/>
        <v>16</v>
      </c>
      <c r="J129" s="16">
        <f t="shared" si="43"/>
        <v>94</v>
      </c>
      <c r="K129" s="16">
        <f t="shared" si="43"/>
        <v>97.9</v>
      </c>
      <c r="L129" s="16">
        <f t="shared" si="43"/>
        <v>75.1</v>
      </c>
      <c r="M129" s="16">
        <f t="shared" si="43"/>
        <v>62.3</v>
      </c>
      <c r="N129" s="16">
        <f t="shared" si="43"/>
        <v>126.3</v>
      </c>
      <c r="O129" s="16">
        <f>O130+O131+O132+O133</f>
        <v>123.5</v>
      </c>
      <c r="P129" s="16">
        <f>P130+P131+P132+P133</f>
        <v>126</v>
      </c>
      <c r="Q129" s="16">
        <f>Q130+Q131+Q132+Q133</f>
        <v>126</v>
      </c>
      <c r="R129" s="16">
        <f>R130+R131+R132+R133</f>
        <v>126</v>
      </c>
    </row>
    <row r="130" spans="1:18" ht="19.5" customHeight="1">
      <c r="A130" s="37"/>
      <c r="B130" s="38"/>
      <c r="C130" s="8" t="s">
        <v>13</v>
      </c>
      <c r="D130" s="25">
        <f t="shared" si="29"/>
        <v>0</v>
      </c>
      <c r="E130" s="20">
        <f aca="true" t="shared" si="44" ref="E130:N130">E135+E140+E145</f>
        <v>0</v>
      </c>
      <c r="F130" s="20">
        <f t="shared" si="44"/>
        <v>0</v>
      </c>
      <c r="G130" s="20">
        <f t="shared" si="44"/>
        <v>0</v>
      </c>
      <c r="H130" s="20">
        <f t="shared" si="44"/>
        <v>0</v>
      </c>
      <c r="I130" s="20">
        <f t="shared" si="44"/>
        <v>0</v>
      </c>
      <c r="J130" s="20">
        <f t="shared" si="44"/>
        <v>0</v>
      </c>
      <c r="K130" s="20">
        <f t="shared" si="44"/>
        <v>0</v>
      </c>
      <c r="L130" s="20">
        <f t="shared" si="44"/>
        <v>0</v>
      </c>
      <c r="M130" s="20">
        <f t="shared" si="44"/>
        <v>0</v>
      </c>
      <c r="N130" s="20">
        <f t="shared" si="44"/>
        <v>0</v>
      </c>
      <c r="O130" s="20">
        <f>O135+O140+O145</f>
        <v>0</v>
      </c>
      <c r="P130" s="20">
        <f>P135+P140+P145</f>
        <v>0</v>
      </c>
      <c r="Q130" s="20">
        <f>Q135+Q140+Q145</f>
        <v>0</v>
      </c>
      <c r="R130" s="20">
        <f>R135+R140+R145</f>
        <v>0</v>
      </c>
    </row>
    <row r="131" spans="1:18" ht="19.5" customHeight="1">
      <c r="A131" s="37"/>
      <c r="B131" s="38"/>
      <c r="C131" s="8" t="s">
        <v>14</v>
      </c>
      <c r="D131" s="25">
        <f t="shared" si="29"/>
        <v>0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ht="19.5" customHeight="1">
      <c r="A132" s="37"/>
      <c r="B132" s="38"/>
      <c r="C132" s="8" t="s">
        <v>15</v>
      </c>
      <c r="D132" s="25">
        <f t="shared" si="29"/>
        <v>71474.40000000001</v>
      </c>
      <c r="E132" s="14">
        <v>23076</v>
      </c>
      <c r="F132" s="14">
        <v>23536</v>
      </c>
      <c r="G132" s="14">
        <v>24018</v>
      </c>
      <c r="H132" s="14">
        <v>71.3</v>
      </c>
      <c r="I132" s="14">
        <v>16</v>
      </c>
      <c r="J132" s="14">
        <v>94</v>
      </c>
      <c r="K132" s="14">
        <v>97.9</v>
      </c>
      <c r="L132" s="14">
        <f>69.5+5.6</f>
        <v>75.1</v>
      </c>
      <c r="M132" s="14">
        <v>62.3</v>
      </c>
      <c r="N132" s="14">
        <f>71.3+15</f>
        <v>86.3</v>
      </c>
      <c r="O132" s="14">
        <f>68.5+15</f>
        <v>83.5</v>
      </c>
      <c r="P132" s="14">
        <v>86</v>
      </c>
      <c r="Q132" s="14">
        <v>86</v>
      </c>
      <c r="R132" s="14">
        <v>86</v>
      </c>
    </row>
    <row r="133" spans="1:18" ht="19.5" customHeight="1">
      <c r="A133" s="37"/>
      <c r="B133" s="38"/>
      <c r="C133" s="8" t="s">
        <v>16</v>
      </c>
      <c r="D133" s="25">
        <f t="shared" si="29"/>
        <v>200</v>
      </c>
      <c r="E133" s="26">
        <f aca="true" t="shared" si="45" ref="E133:L133">E138+E143+E148</f>
        <v>0</v>
      </c>
      <c r="F133" s="26">
        <f t="shared" si="45"/>
        <v>0</v>
      </c>
      <c r="G133" s="26">
        <f t="shared" si="45"/>
        <v>0</v>
      </c>
      <c r="H133" s="26">
        <f t="shared" si="45"/>
        <v>0</v>
      </c>
      <c r="I133" s="26">
        <f t="shared" si="45"/>
        <v>0</v>
      </c>
      <c r="J133" s="26">
        <f t="shared" si="45"/>
        <v>0</v>
      </c>
      <c r="K133" s="26">
        <f t="shared" si="45"/>
        <v>0</v>
      </c>
      <c r="L133" s="26">
        <f t="shared" si="45"/>
        <v>0</v>
      </c>
      <c r="M133" s="26"/>
      <c r="N133" s="15">
        <v>40</v>
      </c>
      <c r="O133" s="15">
        <v>40</v>
      </c>
      <c r="P133" s="15">
        <v>40</v>
      </c>
      <c r="Q133" s="15">
        <v>40</v>
      </c>
      <c r="R133" s="15">
        <v>40</v>
      </c>
    </row>
    <row r="134" spans="1:18" ht="19.5" customHeight="1">
      <c r="A134" s="37" t="s">
        <v>55</v>
      </c>
      <c r="B134" s="38" t="s">
        <v>56</v>
      </c>
      <c r="C134" s="8" t="s">
        <v>12</v>
      </c>
      <c r="D134" s="25">
        <f t="shared" si="29"/>
        <v>689.5999999999999</v>
      </c>
      <c r="E134" s="14">
        <f aca="true" t="shared" si="46" ref="E134:N134">E135+E136+E137+E138</f>
        <v>60</v>
      </c>
      <c r="F134" s="30">
        <f t="shared" si="46"/>
        <v>60</v>
      </c>
      <c r="G134" s="14">
        <f t="shared" si="46"/>
        <v>60</v>
      </c>
      <c r="H134" s="14">
        <f t="shared" si="46"/>
        <v>52.7</v>
      </c>
      <c r="I134" s="14">
        <f t="shared" si="46"/>
        <v>24.5</v>
      </c>
      <c r="J134" s="14">
        <f t="shared" si="46"/>
        <v>40.4</v>
      </c>
      <c r="K134" s="14">
        <f t="shared" si="46"/>
        <v>5.5</v>
      </c>
      <c r="L134" s="14">
        <f t="shared" si="46"/>
        <v>15</v>
      </c>
      <c r="M134" s="14">
        <f t="shared" si="46"/>
        <v>21.5</v>
      </c>
      <c r="N134" s="14">
        <f t="shared" si="46"/>
        <v>70</v>
      </c>
      <c r="O134" s="14">
        <f>O135+O136+O137+O138</f>
        <v>70</v>
      </c>
      <c r="P134" s="14">
        <f>P135+P136+P137+P138</f>
        <v>70</v>
      </c>
      <c r="Q134" s="14">
        <f>Q135+Q136+Q137+Q138</f>
        <v>70</v>
      </c>
      <c r="R134" s="14">
        <f>R135+R136+R137+R138</f>
        <v>70</v>
      </c>
    </row>
    <row r="135" spans="1:18" ht="19.5" customHeight="1">
      <c r="A135" s="37"/>
      <c r="B135" s="38"/>
      <c r="C135" s="8" t="s">
        <v>13</v>
      </c>
      <c r="D135" s="25">
        <f t="shared" si="29"/>
        <v>0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9.5" customHeight="1">
      <c r="A136" s="37"/>
      <c r="B136" s="38"/>
      <c r="C136" s="8" t="s">
        <v>14</v>
      </c>
      <c r="D136" s="25">
        <f t="shared" si="29"/>
        <v>0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9.5" customHeight="1">
      <c r="A137" s="37"/>
      <c r="B137" s="38"/>
      <c r="C137" s="8" t="s">
        <v>15</v>
      </c>
      <c r="D137" s="25">
        <f t="shared" si="29"/>
        <v>689.5999999999999</v>
      </c>
      <c r="E137" s="28">
        <v>60</v>
      </c>
      <c r="F137" s="28">
        <v>60</v>
      </c>
      <c r="G137" s="17">
        <v>60</v>
      </c>
      <c r="H137" s="17">
        <v>52.7</v>
      </c>
      <c r="I137" s="17">
        <v>24.5</v>
      </c>
      <c r="J137" s="17">
        <v>40.4</v>
      </c>
      <c r="K137" s="17">
        <v>5.5</v>
      </c>
      <c r="L137" s="17">
        <v>15</v>
      </c>
      <c r="M137" s="17">
        <v>21.5</v>
      </c>
      <c r="N137" s="17">
        <v>70</v>
      </c>
      <c r="O137" s="17">
        <v>70</v>
      </c>
      <c r="P137" s="17">
        <v>70</v>
      </c>
      <c r="Q137" s="17">
        <v>70</v>
      </c>
      <c r="R137" s="17">
        <v>70</v>
      </c>
    </row>
    <row r="138" spans="1:18" ht="19.5" customHeight="1">
      <c r="A138" s="37"/>
      <c r="B138" s="38"/>
      <c r="C138" s="8" t="s">
        <v>16</v>
      </c>
      <c r="D138" s="25">
        <f t="shared" si="29"/>
        <v>0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9.5" customHeight="1">
      <c r="A139" s="37" t="s">
        <v>57</v>
      </c>
      <c r="B139" s="38" t="s">
        <v>58</v>
      </c>
      <c r="C139" s="8" t="s">
        <v>12</v>
      </c>
      <c r="D139" s="25">
        <f t="shared" si="29"/>
        <v>35323.25</v>
      </c>
      <c r="E139" s="17">
        <f aca="true" t="shared" si="47" ref="E139:N139">E140+E141+E142+E143</f>
        <v>680</v>
      </c>
      <c r="F139" s="28">
        <f t="shared" si="47"/>
        <v>680</v>
      </c>
      <c r="G139" s="17">
        <f t="shared" si="47"/>
        <v>680</v>
      </c>
      <c r="H139" s="17">
        <f t="shared" si="47"/>
        <v>3162.8</v>
      </c>
      <c r="I139" s="17">
        <f t="shared" si="47"/>
        <v>2411.6</v>
      </c>
      <c r="J139" s="17">
        <f t="shared" si="47"/>
        <v>3557.8</v>
      </c>
      <c r="K139" s="17">
        <f t="shared" si="47"/>
        <v>2462</v>
      </c>
      <c r="L139" s="17">
        <f t="shared" si="47"/>
        <v>2130.1</v>
      </c>
      <c r="M139" s="17">
        <f t="shared" si="47"/>
        <v>2901.35</v>
      </c>
      <c r="N139" s="17">
        <f t="shared" si="47"/>
        <v>3203.1</v>
      </c>
      <c r="O139" s="17">
        <f>O140+O141+O142+O143</f>
        <v>3301.3</v>
      </c>
      <c r="P139" s="17">
        <f>P140+P141+P142+P143</f>
        <v>3384.4</v>
      </c>
      <c r="Q139" s="17">
        <f>Q140+Q141+Q142+Q143</f>
        <v>3384.4</v>
      </c>
      <c r="R139" s="17">
        <f>R140+R141+R142+R143</f>
        <v>3384.4</v>
      </c>
    </row>
    <row r="140" spans="1:18" ht="19.5" customHeight="1">
      <c r="A140" s="37"/>
      <c r="B140" s="38"/>
      <c r="C140" s="8" t="s">
        <v>13</v>
      </c>
      <c r="D140" s="25">
        <f t="shared" si="29"/>
        <v>0</v>
      </c>
      <c r="E140" s="8"/>
      <c r="F140" s="9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9.5" customHeight="1">
      <c r="A141" s="37"/>
      <c r="B141" s="38"/>
      <c r="C141" s="8" t="s">
        <v>14</v>
      </c>
      <c r="D141" s="25">
        <f t="shared" si="29"/>
        <v>29569.15</v>
      </c>
      <c r="E141" s="17"/>
      <c r="F141" s="9"/>
      <c r="G141" s="8"/>
      <c r="H141" s="8">
        <v>1832.8</v>
      </c>
      <c r="I141" s="8">
        <v>2111.6</v>
      </c>
      <c r="J141" s="8">
        <v>3257.8</v>
      </c>
      <c r="K141" s="8">
        <v>2417.9</v>
      </c>
      <c r="L141" s="8">
        <v>2089.5</v>
      </c>
      <c r="M141" s="8">
        <v>2801.95</v>
      </c>
      <c r="N141" s="8">
        <v>2883.1</v>
      </c>
      <c r="O141" s="8">
        <v>2981.3</v>
      </c>
      <c r="P141" s="8">
        <v>3064.4</v>
      </c>
      <c r="Q141" s="8">
        <v>3064.4</v>
      </c>
      <c r="R141" s="8">
        <v>3064.4</v>
      </c>
    </row>
    <row r="142" spans="1:18" ht="19.5" customHeight="1">
      <c r="A142" s="37"/>
      <c r="B142" s="38"/>
      <c r="C142" s="8" t="s">
        <v>15</v>
      </c>
      <c r="D142" s="25">
        <f t="shared" si="29"/>
        <v>5754.099999999999</v>
      </c>
      <c r="E142" s="17">
        <v>680</v>
      </c>
      <c r="F142" s="28">
        <v>680</v>
      </c>
      <c r="G142" s="17">
        <v>680</v>
      </c>
      <c r="H142" s="17">
        <v>1330</v>
      </c>
      <c r="I142" s="17">
        <v>300</v>
      </c>
      <c r="J142" s="17">
        <v>300</v>
      </c>
      <c r="K142" s="17">
        <v>44.1</v>
      </c>
      <c r="L142" s="17">
        <v>40.6</v>
      </c>
      <c r="M142" s="17">
        <v>99.4</v>
      </c>
      <c r="N142" s="17">
        <v>320</v>
      </c>
      <c r="O142" s="17">
        <v>320</v>
      </c>
      <c r="P142" s="17">
        <v>320</v>
      </c>
      <c r="Q142" s="17">
        <v>320</v>
      </c>
      <c r="R142" s="17">
        <v>320</v>
      </c>
    </row>
    <row r="143" spans="1:18" ht="19.5" customHeight="1">
      <c r="A143" s="37"/>
      <c r="B143" s="38"/>
      <c r="C143" s="8" t="s">
        <v>16</v>
      </c>
      <c r="D143" s="25">
        <f t="shared" si="29"/>
        <v>0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9.5" customHeight="1">
      <c r="A144" s="45" t="s">
        <v>59</v>
      </c>
      <c r="B144" s="38" t="s">
        <v>118</v>
      </c>
      <c r="C144" s="8" t="s">
        <v>12</v>
      </c>
      <c r="D144" s="25">
        <f t="shared" si="29"/>
        <v>2825.3</v>
      </c>
      <c r="E144" s="17">
        <f aca="true" t="shared" si="48" ref="E144:N144">E145+E146+E147+E148</f>
        <v>150</v>
      </c>
      <c r="F144" s="28">
        <f t="shared" si="48"/>
        <v>150</v>
      </c>
      <c r="G144" s="17">
        <f t="shared" si="48"/>
        <v>150</v>
      </c>
      <c r="H144" s="17">
        <f t="shared" si="48"/>
        <v>266.1</v>
      </c>
      <c r="I144" s="17">
        <f t="shared" si="48"/>
        <v>303.4</v>
      </c>
      <c r="J144" s="17">
        <f t="shared" si="48"/>
        <v>354.2</v>
      </c>
      <c r="K144" s="17">
        <f t="shared" si="48"/>
        <v>18.7</v>
      </c>
      <c r="L144" s="17">
        <f t="shared" si="48"/>
        <v>150</v>
      </c>
      <c r="M144" s="17">
        <f t="shared" si="48"/>
        <v>532.9</v>
      </c>
      <c r="N144" s="17">
        <f t="shared" si="48"/>
        <v>150</v>
      </c>
      <c r="O144" s="17">
        <f>O145+O146+O147+O148</f>
        <v>150</v>
      </c>
      <c r="P144" s="17">
        <f>P145+P146+P147+P148</f>
        <v>150</v>
      </c>
      <c r="Q144" s="17">
        <f>Q145+Q146+Q147+Q148</f>
        <v>150</v>
      </c>
      <c r="R144" s="17">
        <f>R145+R146+R147+R148</f>
        <v>150</v>
      </c>
    </row>
    <row r="145" spans="1:18" ht="19.5" customHeight="1">
      <c r="A145" s="45"/>
      <c r="B145" s="38"/>
      <c r="C145" s="8" t="s">
        <v>13</v>
      </c>
      <c r="D145" s="25">
        <f t="shared" si="29"/>
        <v>0</v>
      </c>
      <c r="E145" s="8"/>
      <c r="F145" s="9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9.5" customHeight="1">
      <c r="A146" s="45"/>
      <c r="B146" s="38"/>
      <c r="C146" s="8" t="s">
        <v>14</v>
      </c>
      <c r="D146" s="25">
        <f t="shared" si="29"/>
        <v>0</v>
      </c>
      <c r="E146" s="8"/>
      <c r="F146" s="9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9.5" customHeight="1">
      <c r="A147" s="45"/>
      <c r="B147" s="38"/>
      <c r="C147" s="8" t="s">
        <v>15</v>
      </c>
      <c r="D147" s="25">
        <f t="shared" si="29"/>
        <v>2292.4</v>
      </c>
      <c r="E147" s="17">
        <v>150</v>
      </c>
      <c r="F147" s="28">
        <v>150</v>
      </c>
      <c r="G147" s="17">
        <v>150</v>
      </c>
      <c r="H147" s="17">
        <v>266.1</v>
      </c>
      <c r="I147" s="17">
        <v>303.4</v>
      </c>
      <c r="J147" s="17">
        <v>354.2</v>
      </c>
      <c r="K147" s="17">
        <v>18.7</v>
      </c>
      <c r="L147" s="21">
        <v>150</v>
      </c>
      <c r="M147" s="17"/>
      <c r="N147" s="17">
        <v>150</v>
      </c>
      <c r="O147" s="17">
        <v>150</v>
      </c>
      <c r="P147" s="17">
        <v>150</v>
      </c>
      <c r="Q147" s="17">
        <v>150</v>
      </c>
      <c r="R147" s="17">
        <v>150</v>
      </c>
    </row>
    <row r="148" spans="1:18" ht="19.5" customHeight="1">
      <c r="A148" s="45"/>
      <c r="B148" s="38"/>
      <c r="C148" s="8" t="s">
        <v>16</v>
      </c>
      <c r="D148" s="25">
        <f t="shared" si="29"/>
        <v>532.9</v>
      </c>
      <c r="E148" s="8"/>
      <c r="F148" s="8"/>
      <c r="G148" s="8"/>
      <c r="H148" s="8"/>
      <c r="I148" s="8"/>
      <c r="J148" s="8"/>
      <c r="K148" s="8"/>
      <c r="L148" s="8"/>
      <c r="M148" s="8">
        <v>532.9</v>
      </c>
      <c r="N148" s="8"/>
      <c r="O148" s="8"/>
      <c r="P148" s="8"/>
      <c r="Q148" s="8"/>
      <c r="R148" s="8"/>
    </row>
    <row r="149" spans="1:18" ht="19.5" customHeight="1">
      <c r="A149" s="45" t="s">
        <v>60</v>
      </c>
      <c r="B149" s="38" t="s">
        <v>61</v>
      </c>
      <c r="C149" s="8" t="s">
        <v>12</v>
      </c>
      <c r="D149" s="25">
        <f t="shared" si="29"/>
        <v>2778</v>
      </c>
      <c r="E149" s="16">
        <f aca="true" t="shared" si="49" ref="E149:N149">E150+E151+E152+E153</f>
        <v>421.1</v>
      </c>
      <c r="F149" s="16">
        <f t="shared" si="49"/>
        <v>398.9</v>
      </c>
      <c r="G149" s="16">
        <f t="shared" si="49"/>
        <v>418.8</v>
      </c>
      <c r="H149" s="16">
        <f t="shared" si="49"/>
        <v>578.8</v>
      </c>
      <c r="I149" s="16">
        <f t="shared" si="49"/>
        <v>200.2</v>
      </c>
      <c r="J149" s="16">
        <f t="shared" si="49"/>
        <v>143.8</v>
      </c>
      <c r="K149" s="16">
        <f t="shared" si="49"/>
        <v>267.4</v>
      </c>
      <c r="L149" s="16">
        <f t="shared" si="49"/>
        <v>349</v>
      </c>
      <c r="M149" s="16">
        <f t="shared" si="49"/>
        <v>0</v>
      </c>
      <c r="N149" s="16">
        <f t="shared" si="49"/>
        <v>0</v>
      </c>
      <c r="O149" s="16">
        <f>O150+O151+O152+O153</f>
        <v>0</v>
      </c>
      <c r="P149" s="16">
        <f>P150+P151+P152+P153</f>
        <v>0</v>
      </c>
      <c r="Q149" s="16">
        <f>Q150+Q151+Q152+Q153</f>
        <v>0</v>
      </c>
      <c r="R149" s="16">
        <f>R150+R151+R152+R153</f>
        <v>0</v>
      </c>
    </row>
    <row r="150" spans="1:18" ht="19.5" customHeight="1">
      <c r="A150" s="45"/>
      <c r="B150" s="38"/>
      <c r="C150" s="8" t="s">
        <v>13</v>
      </c>
      <c r="D150" s="25">
        <f t="shared" si="29"/>
        <v>960.4</v>
      </c>
      <c r="E150" s="20"/>
      <c r="F150" s="20"/>
      <c r="G150" s="20"/>
      <c r="H150" s="20"/>
      <c r="I150" s="14">
        <v>200.2</v>
      </c>
      <c r="J150" s="14">
        <v>143.8</v>
      </c>
      <c r="K150" s="14">
        <v>267.4</v>
      </c>
      <c r="L150" s="14">
        <v>349</v>
      </c>
      <c r="M150" s="20"/>
      <c r="N150" s="20"/>
      <c r="O150" s="20"/>
      <c r="P150" s="20"/>
      <c r="Q150" s="20"/>
      <c r="R150" s="20"/>
    </row>
    <row r="151" spans="1:18" ht="19.5" customHeight="1">
      <c r="A151" s="45"/>
      <c r="B151" s="38"/>
      <c r="C151" s="8" t="s">
        <v>14</v>
      </c>
      <c r="D151" s="25">
        <f t="shared" si="29"/>
        <v>1817.6</v>
      </c>
      <c r="E151" s="14">
        <v>421.1</v>
      </c>
      <c r="F151" s="14">
        <v>398.9</v>
      </c>
      <c r="G151" s="14">
        <v>418.8</v>
      </c>
      <c r="H151" s="14">
        <v>578.8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ht="19.5" customHeight="1">
      <c r="A152" s="45"/>
      <c r="B152" s="38"/>
      <c r="C152" s="8" t="s">
        <v>15</v>
      </c>
      <c r="D152" s="25">
        <f t="shared" si="29"/>
        <v>0</v>
      </c>
      <c r="E152" s="20">
        <f aca="true" t="shared" si="50" ref="E152:N152">E157+E162</f>
        <v>0</v>
      </c>
      <c r="F152" s="20">
        <f t="shared" si="50"/>
        <v>0</v>
      </c>
      <c r="G152" s="20">
        <f t="shared" si="50"/>
        <v>0</v>
      </c>
      <c r="H152" s="20">
        <f t="shared" si="50"/>
        <v>0</v>
      </c>
      <c r="I152" s="20">
        <f t="shared" si="50"/>
        <v>0</v>
      </c>
      <c r="J152" s="20">
        <f t="shared" si="50"/>
        <v>0</v>
      </c>
      <c r="K152" s="20">
        <f t="shared" si="50"/>
        <v>0</v>
      </c>
      <c r="L152" s="20">
        <f t="shared" si="50"/>
        <v>0</v>
      </c>
      <c r="M152" s="20">
        <f t="shared" si="50"/>
        <v>0</v>
      </c>
      <c r="N152" s="20">
        <f t="shared" si="50"/>
        <v>0</v>
      </c>
      <c r="O152" s="20">
        <f aca="true" t="shared" si="51" ref="O152:R153">O157+O162</f>
        <v>0</v>
      </c>
      <c r="P152" s="20">
        <f t="shared" si="51"/>
        <v>0</v>
      </c>
      <c r="Q152" s="20">
        <f t="shared" si="51"/>
        <v>0</v>
      </c>
      <c r="R152" s="20">
        <f t="shared" si="51"/>
        <v>0</v>
      </c>
    </row>
    <row r="153" spans="1:18" ht="19.5" customHeight="1">
      <c r="A153" s="45"/>
      <c r="B153" s="38"/>
      <c r="C153" s="8" t="s">
        <v>16</v>
      </c>
      <c r="D153" s="25">
        <f t="shared" si="29"/>
        <v>0</v>
      </c>
      <c r="E153" s="26">
        <f aca="true" t="shared" si="52" ref="E153:N153">E158+E163</f>
        <v>0</v>
      </c>
      <c r="F153" s="26">
        <f t="shared" si="52"/>
        <v>0</v>
      </c>
      <c r="G153" s="26">
        <f t="shared" si="52"/>
        <v>0</v>
      </c>
      <c r="H153" s="26">
        <f t="shared" si="52"/>
        <v>0</v>
      </c>
      <c r="I153" s="26">
        <f t="shared" si="52"/>
        <v>0</v>
      </c>
      <c r="J153" s="26">
        <f t="shared" si="52"/>
        <v>0</v>
      </c>
      <c r="K153" s="26">
        <f t="shared" si="52"/>
        <v>0</v>
      </c>
      <c r="L153" s="26">
        <f t="shared" si="52"/>
        <v>0</v>
      </c>
      <c r="M153" s="26">
        <f t="shared" si="52"/>
        <v>0</v>
      </c>
      <c r="N153" s="26">
        <f t="shared" si="52"/>
        <v>0</v>
      </c>
      <c r="O153" s="26">
        <f t="shared" si="51"/>
        <v>0</v>
      </c>
      <c r="P153" s="26">
        <f t="shared" si="51"/>
        <v>0</v>
      </c>
      <c r="Q153" s="26">
        <f t="shared" si="51"/>
        <v>0</v>
      </c>
      <c r="R153" s="26">
        <f t="shared" si="51"/>
        <v>0</v>
      </c>
    </row>
    <row r="154" spans="1:18" ht="19.5" customHeight="1">
      <c r="A154" s="45" t="s">
        <v>62</v>
      </c>
      <c r="B154" s="38" t="s">
        <v>63</v>
      </c>
      <c r="C154" s="8" t="s">
        <v>12</v>
      </c>
      <c r="D154" s="25">
        <f aca="true" t="shared" si="53" ref="D154:D217">E154+F154+G154+H154+I154+J154+K154+L154+M154+N154+O154+P154+Q154+R154</f>
        <v>114352.49999999999</v>
      </c>
      <c r="E154" s="31">
        <f aca="true" t="shared" si="54" ref="E154:N154">E155+E156+E157+E158</f>
        <v>7447</v>
      </c>
      <c r="F154" s="31">
        <f t="shared" si="54"/>
        <v>9304</v>
      </c>
      <c r="G154" s="31">
        <f t="shared" si="54"/>
        <v>9769</v>
      </c>
      <c r="H154" s="31">
        <f t="shared" si="54"/>
        <v>6435.4</v>
      </c>
      <c r="I154" s="31">
        <f t="shared" si="54"/>
        <v>6371.6</v>
      </c>
      <c r="J154" s="31">
        <f t="shared" si="54"/>
        <v>6723</v>
      </c>
      <c r="K154" s="31">
        <f t="shared" si="54"/>
        <v>7138.2</v>
      </c>
      <c r="L154" s="31">
        <f t="shared" si="54"/>
        <v>7489</v>
      </c>
      <c r="M154" s="31">
        <f t="shared" si="54"/>
        <v>6228.3</v>
      </c>
      <c r="N154" s="31">
        <f t="shared" si="54"/>
        <v>8874.4</v>
      </c>
      <c r="O154" s="31">
        <f>O155+O156+O157+O158</f>
        <v>9362.5</v>
      </c>
      <c r="P154" s="31">
        <f>P155+P156+P157+P158</f>
        <v>9736.7</v>
      </c>
      <c r="Q154" s="31">
        <f>Q155+Q156+Q157+Q158</f>
        <v>9736.7</v>
      </c>
      <c r="R154" s="31">
        <f>R155+R156+R157+R158</f>
        <v>9736.7</v>
      </c>
    </row>
    <row r="155" spans="1:18" ht="19.5" customHeight="1">
      <c r="A155" s="45"/>
      <c r="B155" s="38"/>
      <c r="C155" s="8" t="s">
        <v>13</v>
      </c>
      <c r="D155" s="25">
        <f t="shared" si="53"/>
        <v>0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19.5" customHeight="1">
      <c r="A156" s="45"/>
      <c r="B156" s="38"/>
      <c r="C156" s="8" t="s">
        <v>14</v>
      </c>
      <c r="D156" s="25">
        <f t="shared" si="53"/>
        <v>114352.49999999999</v>
      </c>
      <c r="E156" s="16">
        <v>7447</v>
      </c>
      <c r="F156" s="16">
        <v>9304</v>
      </c>
      <c r="G156" s="16">
        <v>9769</v>
      </c>
      <c r="H156" s="16">
        <v>6435.4</v>
      </c>
      <c r="I156" s="16">
        <v>6371.6</v>
      </c>
      <c r="J156" s="16">
        <v>6723</v>
      </c>
      <c r="K156" s="16">
        <v>7138.2</v>
      </c>
      <c r="L156" s="16">
        <v>7489</v>
      </c>
      <c r="M156" s="16">
        <v>6228.3</v>
      </c>
      <c r="N156" s="16">
        <v>8874.4</v>
      </c>
      <c r="O156" s="16">
        <v>9362.5</v>
      </c>
      <c r="P156" s="16">
        <v>9736.7</v>
      </c>
      <c r="Q156" s="16">
        <v>9736.7</v>
      </c>
      <c r="R156" s="16">
        <v>9736.7</v>
      </c>
    </row>
    <row r="157" spans="1:18" ht="19.5" customHeight="1">
      <c r="A157" s="45"/>
      <c r="B157" s="38"/>
      <c r="C157" s="8" t="s">
        <v>15</v>
      </c>
      <c r="D157" s="25">
        <f t="shared" si="53"/>
        <v>0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19.5" customHeight="1">
      <c r="A158" s="45"/>
      <c r="B158" s="38"/>
      <c r="C158" s="8" t="s">
        <v>16</v>
      </c>
      <c r="D158" s="25">
        <f t="shared" si="53"/>
        <v>0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19.5" customHeight="1">
      <c r="A159" s="45" t="s">
        <v>64</v>
      </c>
      <c r="B159" s="38" t="s">
        <v>65</v>
      </c>
      <c r="C159" s="8" t="s">
        <v>12</v>
      </c>
      <c r="D159" s="25">
        <f t="shared" si="53"/>
        <v>28388.900000000005</v>
      </c>
      <c r="E159" s="17">
        <f aca="true" t="shared" si="55" ref="E159:N159">E160+E161+E162+E163</f>
        <v>734</v>
      </c>
      <c r="F159" s="17">
        <f t="shared" si="55"/>
        <v>950</v>
      </c>
      <c r="G159" s="17">
        <f t="shared" si="55"/>
        <v>1185</v>
      </c>
      <c r="H159" s="17">
        <f t="shared" si="55"/>
        <v>1236.3</v>
      </c>
      <c r="I159" s="17">
        <f t="shared" si="55"/>
        <v>1459.9</v>
      </c>
      <c r="J159" s="17">
        <f t="shared" si="55"/>
        <v>1592.6</v>
      </c>
      <c r="K159" s="17">
        <f t="shared" si="55"/>
        <v>1626.1</v>
      </c>
      <c r="L159" s="17">
        <f t="shared" si="55"/>
        <v>1944.3</v>
      </c>
      <c r="M159" s="17">
        <f t="shared" si="55"/>
        <v>2355.1</v>
      </c>
      <c r="N159" s="17">
        <f t="shared" si="55"/>
        <v>2862.7</v>
      </c>
      <c r="O159" s="17">
        <f>O160+O161+O162+O163</f>
        <v>3020.2</v>
      </c>
      <c r="P159" s="17">
        <f>P160+P161+P162+P163</f>
        <v>3140.9</v>
      </c>
      <c r="Q159" s="17">
        <f>Q160+Q161+Q162+Q163</f>
        <v>3140.9</v>
      </c>
      <c r="R159" s="17">
        <f>R160+R161+R162+R163</f>
        <v>3140.9</v>
      </c>
    </row>
    <row r="160" spans="1:18" ht="19.5" customHeight="1">
      <c r="A160" s="45"/>
      <c r="B160" s="38"/>
      <c r="C160" s="8" t="s">
        <v>13</v>
      </c>
      <c r="D160" s="25">
        <f t="shared" si="53"/>
        <v>0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1:18" ht="19.5" customHeight="1">
      <c r="A161" s="45"/>
      <c r="B161" s="38"/>
      <c r="C161" s="8" t="s">
        <v>14</v>
      </c>
      <c r="D161" s="25">
        <f t="shared" si="53"/>
        <v>28388.900000000005</v>
      </c>
      <c r="E161" s="17">
        <v>734</v>
      </c>
      <c r="F161" s="17">
        <v>950</v>
      </c>
      <c r="G161" s="17">
        <v>1185</v>
      </c>
      <c r="H161" s="17">
        <v>1236.3</v>
      </c>
      <c r="I161" s="17">
        <v>1459.9</v>
      </c>
      <c r="J161" s="17">
        <v>1592.6</v>
      </c>
      <c r="K161" s="17">
        <v>1626.1</v>
      </c>
      <c r="L161" s="17">
        <v>1944.3</v>
      </c>
      <c r="M161" s="17">
        <v>2355.1</v>
      </c>
      <c r="N161" s="17">
        <v>2862.7</v>
      </c>
      <c r="O161" s="17">
        <v>3020.2</v>
      </c>
      <c r="P161" s="17">
        <v>3140.9</v>
      </c>
      <c r="Q161" s="17">
        <v>3140.9</v>
      </c>
      <c r="R161" s="17">
        <v>3140.9</v>
      </c>
    </row>
    <row r="162" spans="1:18" ht="19.5" customHeight="1">
      <c r="A162" s="45"/>
      <c r="B162" s="38"/>
      <c r="C162" s="8" t="s">
        <v>15</v>
      </c>
      <c r="D162" s="25">
        <f t="shared" si="53"/>
        <v>0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9.5" customHeight="1">
      <c r="A163" s="45"/>
      <c r="B163" s="38"/>
      <c r="C163" s="8" t="s">
        <v>16</v>
      </c>
      <c r="D163" s="25">
        <f t="shared" si="53"/>
        <v>0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9.5" customHeight="1">
      <c r="A164" s="37" t="s">
        <v>66</v>
      </c>
      <c r="B164" s="38" t="s">
        <v>67</v>
      </c>
      <c r="C164" s="8" t="s">
        <v>12</v>
      </c>
      <c r="D164" s="25">
        <f t="shared" si="53"/>
        <v>26218</v>
      </c>
      <c r="E164" s="16">
        <f aca="true" t="shared" si="56" ref="E164:N164">E165+E166+E167+E168</f>
        <v>796</v>
      </c>
      <c r="F164" s="16">
        <f t="shared" si="56"/>
        <v>1023</v>
      </c>
      <c r="G164" s="16">
        <f t="shared" si="56"/>
        <v>1287</v>
      </c>
      <c r="H164" s="16">
        <f t="shared" si="56"/>
        <v>1279.6</v>
      </c>
      <c r="I164" s="16">
        <f t="shared" si="56"/>
        <v>1728.1</v>
      </c>
      <c r="J164" s="16">
        <f t="shared" si="56"/>
        <v>1880.6</v>
      </c>
      <c r="K164" s="16">
        <f t="shared" si="56"/>
        <v>1842.8</v>
      </c>
      <c r="L164" s="16">
        <f t="shared" si="56"/>
        <v>1594.3</v>
      </c>
      <c r="M164" s="16">
        <f t="shared" si="56"/>
        <v>2839.2</v>
      </c>
      <c r="N164" s="16">
        <f t="shared" si="56"/>
        <v>2234.6</v>
      </c>
      <c r="O164" s="16">
        <f>O165+O166+O167+O168</f>
        <v>2357.7</v>
      </c>
      <c r="P164" s="16">
        <f>P165+P166+P167+P168</f>
        <v>2451.7</v>
      </c>
      <c r="Q164" s="16">
        <f>Q165+Q166+Q167+Q168</f>
        <v>2451.7</v>
      </c>
      <c r="R164" s="16">
        <f>R165+R166+R167+R168</f>
        <v>2451.7</v>
      </c>
    </row>
    <row r="165" spans="1:18" ht="19.5" customHeight="1">
      <c r="A165" s="37"/>
      <c r="B165" s="38"/>
      <c r="C165" s="8" t="s">
        <v>13</v>
      </c>
      <c r="D165" s="25">
        <f t="shared" si="53"/>
        <v>0</v>
      </c>
      <c r="E165" s="20">
        <f aca="true" t="shared" si="57" ref="E165:N165">E170+E175</f>
        <v>0</v>
      </c>
      <c r="F165" s="20">
        <f t="shared" si="57"/>
        <v>0</v>
      </c>
      <c r="G165" s="20">
        <f t="shared" si="57"/>
        <v>0</v>
      </c>
      <c r="H165" s="20">
        <f t="shared" si="57"/>
        <v>0</v>
      </c>
      <c r="I165" s="20">
        <f t="shared" si="57"/>
        <v>0</v>
      </c>
      <c r="J165" s="20">
        <f t="shared" si="57"/>
        <v>0</v>
      </c>
      <c r="K165" s="20">
        <f t="shared" si="57"/>
        <v>0</v>
      </c>
      <c r="L165" s="20">
        <f t="shared" si="57"/>
        <v>0</v>
      </c>
      <c r="M165" s="20">
        <f t="shared" si="57"/>
        <v>0</v>
      </c>
      <c r="N165" s="20">
        <f t="shared" si="57"/>
        <v>0</v>
      </c>
      <c r="O165" s="20">
        <f>O170+O175</f>
        <v>0</v>
      </c>
      <c r="P165" s="20">
        <f>P170+P175</f>
        <v>0</v>
      </c>
      <c r="Q165" s="20">
        <f>Q170+Q175</f>
        <v>0</v>
      </c>
      <c r="R165" s="20">
        <f>R170+R175</f>
        <v>0</v>
      </c>
    </row>
    <row r="166" spans="1:18" ht="19.5" customHeight="1">
      <c r="A166" s="37"/>
      <c r="B166" s="38"/>
      <c r="C166" s="8" t="s">
        <v>14</v>
      </c>
      <c r="D166" s="25">
        <f t="shared" si="53"/>
        <v>26218</v>
      </c>
      <c r="E166" s="20">
        <v>796</v>
      </c>
      <c r="F166" s="20">
        <v>1023</v>
      </c>
      <c r="G166" s="20">
        <v>1287</v>
      </c>
      <c r="H166" s="20">
        <v>1279.6</v>
      </c>
      <c r="I166" s="14">
        <v>1728.1</v>
      </c>
      <c r="J166" s="14">
        <v>1880.6</v>
      </c>
      <c r="K166" s="14">
        <v>1842.8</v>
      </c>
      <c r="L166" s="14">
        <v>1594.3</v>
      </c>
      <c r="M166" s="14">
        <v>2839.2</v>
      </c>
      <c r="N166" s="14">
        <v>2234.6</v>
      </c>
      <c r="O166" s="14">
        <v>2357.7</v>
      </c>
      <c r="P166" s="14">
        <v>2451.7</v>
      </c>
      <c r="Q166" s="14">
        <v>2451.7</v>
      </c>
      <c r="R166" s="14">
        <v>2451.7</v>
      </c>
    </row>
    <row r="167" spans="1:18" ht="19.5" customHeight="1">
      <c r="A167" s="37"/>
      <c r="B167" s="38"/>
      <c r="C167" s="8" t="s">
        <v>15</v>
      </c>
      <c r="D167" s="25">
        <f t="shared" si="53"/>
        <v>0</v>
      </c>
      <c r="E167" s="20"/>
      <c r="F167" s="20">
        <f aca="true" t="shared" si="58" ref="F167:N167">F172+F177</f>
        <v>0</v>
      </c>
      <c r="G167" s="20">
        <f t="shared" si="58"/>
        <v>0</v>
      </c>
      <c r="H167" s="20">
        <f t="shared" si="58"/>
        <v>0</v>
      </c>
      <c r="I167" s="20">
        <f t="shared" si="58"/>
        <v>0</v>
      </c>
      <c r="J167" s="20">
        <f t="shared" si="58"/>
        <v>0</v>
      </c>
      <c r="K167" s="20">
        <f t="shared" si="58"/>
        <v>0</v>
      </c>
      <c r="L167" s="20">
        <f t="shared" si="58"/>
        <v>0</v>
      </c>
      <c r="M167" s="20">
        <f t="shared" si="58"/>
        <v>0</v>
      </c>
      <c r="N167" s="20">
        <f t="shared" si="58"/>
        <v>0</v>
      </c>
      <c r="O167" s="20">
        <f aca="true" t="shared" si="59" ref="O167:R168">O172+O177</f>
        <v>0</v>
      </c>
      <c r="P167" s="20">
        <f t="shared" si="59"/>
        <v>0</v>
      </c>
      <c r="Q167" s="20">
        <f t="shared" si="59"/>
        <v>0</v>
      </c>
      <c r="R167" s="20">
        <f t="shared" si="59"/>
        <v>0</v>
      </c>
    </row>
    <row r="168" spans="1:18" ht="19.5" customHeight="1">
      <c r="A168" s="37"/>
      <c r="B168" s="38"/>
      <c r="C168" s="8" t="s">
        <v>16</v>
      </c>
      <c r="D168" s="25">
        <f t="shared" si="53"/>
        <v>0</v>
      </c>
      <c r="E168" s="26">
        <f>E173+E178</f>
        <v>0</v>
      </c>
      <c r="F168" s="26">
        <f aca="true" t="shared" si="60" ref="F168:N168">F173+F178</f>
        <v>0</v>
      </c>
      <c r="G168" s="26">
        <f t="shared" si="60"/>
        <v>0</v>
      </c>
      <c r="H168" s="26">
        <f t="shared" si="60"/>
        <v>0</v>
      </c>
      <c r="I168" s="26">
        <f t="shared" si="60"/>
        <v>0</v>
      </c>
      <c r="J168" s="26">
        <f t="shared" si="60"/>
        <v>0</v>
      </c>
      <c r="K168" s="26">
        <f t="shared" si="60"/>
        <v>0</v>
      </c>
      <c r="L168" s="26">
        <f t="shared" si="60"/>
        <v>0</v>
      </c>
      <c r="M168" s="26">
        <f t="shared" si="60"/>
        <v>0</v>
      </c>
      <c r="N168" s="26">
        <f t="shared" si="60"/>
        <v>0</v>
      </c>
      <c r="O168" s="26">
        <f t="shared" si="59"/>
        <v>0</v>
      </c>
      <c r="P168" s="26">
        <f t="shared" si="59"/>
        <v>0</v>
      </c>
      <c r="Q168" s="26">
        <f t="shared" si="59"/>
        <v>0</v>
      </c>
      <c r="R168" s="26">
        <f t="shared" si="59"/>
        <v>0</v>
      </c>
    </row>
    <row r="169" spans="1:18" ht="19.5" customHeight="1">
      <c r="A169" s="45" t="s">
        <v>68</v>
      </c>
      <c r="B169" s="38" t="s">
        <v>69</v>
      </c>
      <c r="C169" s="8" t="s">
        <v>12</v>
      </c>
      <c r="D169" s="25">
        <f t="shared" si="53"/>
        <v>133.3</v>
      </c>
      <c r="E169" s="32">
        <f aca="true" t="shared" si="61" ref="E169:N169">E170+E171+E172+E173</f>
        <v>33.6</v>
      </c>
      <c r="F169" s="32">
        <f t="shared" si="61"/>
        <v>44.1</v>
      </c>
      <c r="G169" s="16">
        <f t="shared" si="61"/>
        <v>55.6</v>
      </c>
      <c r="H169" s="16">
        <f t="shared" si="61"/>
        <v>0</v>
      </c>
      <c r="I169" s="16">
        <f t="shared" si="61"/>
        <v>0</v>
      </c>
      <c r="J169" s="16">
        <f t="shared" si="61"/>
        <v>0</v>
      </c>
      <c r="K169" s="16">
        <f t="shared" si="61"/>
        <v>0</v>
      </c>
      <c r="L169" s="16">
        <f t="shared" si="61"/>
        <v>0</v>
      </c>
      <c r="M169" s="16">
        <f t="shared" si="61"/>
        <v>0</v>
      </c>
      <c r="N169" s="16">
        <f t="shared" si="61"/>
        <v>0</v>
      </c>
      <c r="O169" s="16">
        <f>O170+O171+O172+O173</f>
        <v>0</v>
      </c>
      <c r="P169" s="16">
        <f>P170+P171+P172+P173</f>
        <v>0</v>
      </c>
      <c r="Q169" s="16">
        <f>Q170+Q171+Q172+Q173</f>
        <v>0</v>
      </c>
      <c r="R169" s="16">
        <f>R170+R171+R172+R173</f>
        <v>0</v>
      </c>
    </row>
    <row r="170" spans="1:18" ht="19.5" customHeight="1">
      <c r="A170" s="45"/>
      <c r="B170" s="38"/>
      <c r="C170" s="8" t="s">
        <v>13</v>
      </c>
      <c r="D170" s="25">
        <f t="shared" si="53"/>
        <v>0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19.5" customHeight="1">
      <c r="A171" s="45"/>
      <c r="B171" s="38"/>
      <c r="C171" s="8" t="s">
        <v>14</v>
      </c>
      <c r="D171" s="25">
        <f t="shared" si="53"/>
        <v>133.3</v>
      </c>
      <c r="E171" s="28">
        <v>33.6</v>
      </c>
      <c r="F171" s="9">
        <v>44.1</v>
      </c>
      <c r="G171" s="8">
        <v>55.6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1:18" ht="19.5" customHeight="1">
      <c r="A172" s="45"/>
      <c r="B172" s="38"/>
      <c r="C172" s="8" t="s">
        <v>15</v>
      </c>
      <c r="D172" s="25">
        <f t="shared" si="53"/>
        <v>0</v>
      </c>
      <c r="E172" s="15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19.5" customHeight="1">
      <c r="A173" s="45"/>
      <c r="B173" s="38"/>
      <c r="C173" s="8" t="s">
        <v>16</v>
      </c>
      <c r="D173" s="25">
        <f t="shared" si="53"/>
        <v>0</v>
      </c>
      <c r="E173" s="15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19.5" customHeight="1">
      <c r="A174" s="45" t="s">
        <v>70</v>
      </c>
      <c r="B174" s="38" t="s">
        <v>71</v>
      </c>
      <c r="C174" s="8" t="s">
        <v>12</v>
      </c>
      <c r="D174" s="25">
        <f t="shared" si="53"/>
        <v>2538.7</v>
      </c>
      <c r="E174" s="14">
        <f aca="true" t="shared" si="62" ref="E174:N174">E175+E176+E177+E178</f>
        <v>735</v>
      </c>
      <c r="F174" s="14">
        <f t="shared" si="62"/>
        <v>771.8</v>
      </c>
      <c r="G174" s="14">
        <f t="shared" si="62"/>
        <v>810.3</v>
      </c>
      <c r="H174" s="14">
        <f t="shared" si="62"/>
        <v>221.6</v>
      </c>
      <c r="I174" s="14">
        <f t="shared" si="62"/>
        <v>0</v>
      </c>
      <c r="J174" s="14">
        <f t="shared" si="62"/>
        <v>0</v>
      </c>
      <c r="K174" s="14">
        <f t="shared" si="62"/>
        <v>0</v>
      </c>
      <c r="L174" s="14">
        <f t="shared" si="62"/>
        <v>0</v>
      </c>
      <c r="M174" s="14">
        <f t="shared" si="62"/>
        <v>0</v>
      </c>
      <c r="N174" s="14">
        <f t="shared" si="62"/>
        <v>0</v>
      </c>
      <c r="O174" s="14">
        <f>O175+O176+O177+O178</f>
        <v>0</v>
      </c>
      <c r="P174" s="14">
        <f>P175+P176+P177+P178</f>
        <v>0</v>
      </c>
      <c r="Q174" s="14">
        <f>Q175+Q176+Q177+Q178</f>
        <v>0</v>
      </c>
      <c r="R174" s="14">
        <f>R175+R176+R177+R178</f>
        <v>0</v>
      </c>
    </row>
    <row r="175" spans="1:18" ht="19.5" customHeight="1">
      <c r="A175" s="45"/>
      <c r="B175" s="38"/>
      <c r="C175" s="8" t="s">
        <v>13</v>
      </c>
      <c r="D175" s="25">
        <f t="shared" si="53"/>
        <v>0</v>
      </c>
      <c r="E175" s="15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19.5" customHeight="1">
      <c r="A176" s="45"/>
      <c r="B176" s="38"/>
      <c r="C176" s="8" t="s">
        <v>14</v>
      </c>
      <c r="D176" s="25">
        <f t="shared" si="53"/>
        <v>2538.7</v>
      </c>
      <c r="E176" s="14">
        <v>735</v>
      </c>
      <c r="F176" s="16">
        <v>771.8</v>
      </c>
      <c r="G176" s="16">
        <v>810.3</v>
      </c>
      <c r="H176" s="16">
        <v>221.6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9.5" customHeight="1">
      <c r="A177" s="45"/>
      <c r="B177" s="38"/>
      <c r="C177" s="8" t="s">
        <v>15</v>
      </c>
      <c r="D177" s="25">
        <f t="shared" si="53"/>
        <v>0</v>
      </c>
      <c r="E177" s="15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19.5" customHeight="1">
      <c r="A178" s="45"/>
      <c r="B178" s="38"/>
      <c r="C178" s="8" t="s">
        <v>16</v>
      </c>
      <c r="D178" s="25">
        <f t="shared" si="53"/>
        <v>0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19.5" customHeight="1">
      <c r="A179" s="37" t="s">
        <v>72</v>
      </c>
      <c r="B179" s="38" t="s">
        <v>73</v>
      </c>
      <c r="C179" s="8" t="s">
        <v>12</v>
      </c>
      <c r="D179" s="25">
        <f t="shared" si="53"/>
        <v>1950.9</v>
      </c>
      <c r="E179" s="16">
        <f aca="true" t="shared" si="63" ref="E179:N179">E180+E181+E182+E183</f>
        <v>229</v>
      </c>
      <c r="F179" s="16">
        <f t="shared" si="63"/>
        <v>229</v>
      </c>
      <c r="G179" s="16">
        <f t="shared" si="63"/>
        <v>229</v>
      </c>
      <c r="H179" s="16">
        <f t="shared" si="63"/>
        <v>24.4</v>
      </c>
      <c r="I179" s="16">
        <f t="shared" si="63"/>
        <v>25</v>
      </c>
      <c r="J179" s="16">
        <f t="shared" si="63"/>
        <v>62.5</v>
      </c>
      <c r="K179" s="16">
        <f t="shared" si="63"/>
        <v>0</v>
      </c>
      <c r="L179" s="16">
        <f t="shared" si="63"/>
        <v>0</v>
      </c>
      <c r="M179" s="16">
        <f t="shared" si="63"/>
        <v>0</v>
      </c>
      <c r="N179" s="16">
        <f t="shared" si="63"/>
        <v>231</v>
      </c>
      <c r="O179" s="16">
        <f>O180+O181+O182+O183</f>
        <v>231</v>
      </c>
      <c r="P179" s="16">
        <f>P180+P181+P182+P183</f>
        <v>230</v>
      </c>
      <c r="Q179" s="16">
        <f>Q180+Q181+Q182+Q183</f>
        <v>230</v>
      </c>
      <c r="R179" s="16">
        <f>R180+R181+R182+R183</f>
        <v>230</v>
      </c>
    </row>
    <row r="180" spans="1:18" ht="19.5" customHeight="1">
      <c r="A180" s="37"/>
      <c r="B180" s="38"/>
      <c r="C180" s="8" t="s">
        <v>13</v>
      </c>
      <c r="D180" s="25">
        <f t="shared" si="53"/>
        <v>0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ht="19.5" customHeight="1">
      <c r="A181" s="37"/>
      <c r="B181" s="38"/>
      <c r="C181" s="8" t="s">
        <v>14</v>
      </c>
      <c r="D181" s="25">
        <f t="shared" si="53"/>
        <v>0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ht="19.5" customHeight="1">
      <c r="A182" s="37"/>
      <c r="B182" s="38"/>
      <c r="C182" s="8" t="s">
        <v>15</v>
      </c>
      <c r="D182" s="25">
        <f t="shared" si="53"/>
        <v>1950.9</v>
      </c>
      <c r="E182" s="20">
        <v>229</v>
      </c>
      <c r="F182" s="20">
        <v>229</v>
      </c>
      <c r="G182" s="20">
        <v>229</v>
      </c>
      <c r="H182" s="20">
        <v>24.4</v>
      </c>
      <c r="I182" s="14">
        <v>25</v>
      </c>
      <c r="J182" s="14">
        <v>62.5</v>
      </c>
      <c r="K182" s="14"/>
      <c r="L182" s="14"/>
      <c r="M182" s="14"/>
      <c r="N182" s="14">
        <v>231</v>
      </c>
      <c r="O182" s="14">
        <v>231</v>
      </c>
      <c r="P182" s="14">
        <v>230</v>
      </c>
      <c r="Q182" s="14">
        <v>230</v>
      </c>
      <c r="R182" s="14">
        <v>230</v>
      </c>
    </row>
    <row r="183" spans="1:18" ht="19.5" customHeight="1">
      <c r="A183" s="37"/>
      <c r="B183" s="38"/>
      <c r="C183" s="8" t="s">
        <v>16</v>
      </c>
      <c r="D183" s="25">
        <f t="shared" si="53"/>
        <v>0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spans="1:18" ht="19.5" customHeight="1">
      <c r="A184" s="45" t="s">
        <v>74</v>
      </c>
      <c r="B184" s="38" t="s">
        <v>75</v>
      </c>
      <c r="C184" s="8" t="s">
        <v>12</v>
      </c>
      <c r="D184" s="25">
        <f t="shared" si="53"/>
        <v>20151</v>
      </c>
      <c r="E184" s="17">
        <f aca="true" t="shared" si="64" ref="E184:N184">E185+E186+E187+E188</f>
        <v>1396</v>
      </c>
      <c r="F184" s="17">
        <f t="shared" si="64"/>
        <v>1465</v>
      </c>
      <c r="G184" s="17">
        <f t="shared" si="64"/>
        <v>1539</v>
      </c>
      <c r="H184" s="17">
        <f t="shared" si="64"/>
        <v>1313</v>
      </c>
      <c r="I184" s="17">
        <f t="shared" si="64"/>
        <v>1307</v>
      </c>
      <c r="J184" s="17">
        <f t="shared" si="64"/>
        <v>1305</v>
      </c>
      <c r="K184" s="17">
        <f t="shared" si="64"/>
        <v>1245</v>
      </c>
      <c r="L184" s="17">
        <f t="shared" si="64"/>
        <v>1265</v>
      </c>
      <c r="M184" s="17">
        <f t="shared" si="64"/>
        <v>1366</v>
      </c>
      <c r="N184" s="17">
        <f t="shared" si="64"/>
        <v>1535</v>
      </c>
      <c r="O184" s="17">
        <f>O185+O186+O187+O188</f>
        <v>1558</v>
      </c>
      <c r="P184" s="17">
        <f>P185+P186+P187+P188</f>
        <v>1619</v>
      </c>
      <c r="Q184" s="17">
        <f>Q185+Q186+Q187+Q188</f>
        <v>1619</v>
      </c>
      <c r="R184" s="17">
        <f>R185+R186+R187+R188</f>
        <v>1619</v>
      </c>
    </row>
    <row r="185" spans="1:18" ht="19.5" customHeight="1">
      <c r="A185" s="45"/>
      <c r="B185" s="38"/>
      <c r="C185" s="8" t="s">
        <v>13</v>
      </c>
      <c r="D185" s="25">
        <f t="shared" si="53"/>
        <v>0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19.5" customHeight="1">
      <c r="A186" s="45"/>
      <c r="B186" s="38"/>
      <c r="C186" s="8" t="s">
        <v>14</v>
      </c>
      <c r="D186" s="25">
        <f t="shared" si="53"/>
        <v>20151</v>
      </c>
      <c r="E186" s="17">
        <v>1396</v>
      </c>
      <c r="F186" s="17">
        <v>1465</v>
      </c>
      <c r="G186" s="17">
        <v>1539</v>
      </c>
      <c r="H186" s="17">
        <v>1313</v>
      </c>
      <c r="I186" s="17">
        <v>1307</v>
      </c>
      <c r="J186" s="17">
        <v>1305</v>
      </c>
      <c r="K186" s="17">
        <v>1245</v>
      </c>
      <c r="L186" s="17">
        <v>1265</v>
      </c>
      <c r="M186" s="17">
        <f>1267+60+39</f>
        <v>1366</v>
      </c>
      <c r="N186" s="17">
        <f>1478+57</f>
        <v>1535</v>
      </c>
      <c r="O186" s="17">
        <v>1558</v>
      </c>
      <c r="P186" s="17">
        <v>1619</v>
      </c>
      <c r="Q186" s="17">
        <v>1619</v>
      </c>
      <c r="R186" s="17">
        <v>1619</v>
      </c>
    </row>
    <row r="187" spans="1:18" ht="19.5" customHeight="1">
      <c r="A187" s="45"/>
      <c r="B187" s="38"/>
      <c r="C187" s="8" t="s">
        <v>15</v>
      </c>
      <c r="D187" s="25">
        <f t="shared" si="53"/>
        <v>0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19.5" customHeight="1">
      <c r="A188" s="45"/>
      <c r="B188" s="38"/>
      <c r="C188" s="8" t="s">
        <v>16</v>
      </c>
      <c r="D188" s="25">
        <f t="shared" si="53"/>
        <v>0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19.5" customHeight="1">
      <c r="A189" s="45" t="s">
        <v>76</v>
      </c>
      <c r="B189" s="38" t="s">
        <v>77</v>
      </c>
      <c r="C189" s="8" t="s">
        <v>12</v>
      </c>
      <c r="D189" s="25">
        <f t="shared" si="53"/>
        <v>18484.11</v>
      </c>
      <c r="E189" s="14">
        <f aca="true" t="shared" si="65" ref="E189:N189">E190+E191+E192+E193</f>
        <v>2368</v>
      </c>
      <c r="F189" s="14">
        <f t="shared" si="65"/>
        <v>3110</v>
      </c>
      <c r="G189" s="14">
        <f t="shared" si="65"/>
        <v>3376</v>
      </c>
      <c r="H189" s="14">
        <f t="shared" si="65"/>
        <v>781.3</v>
      </c>
      <c r="I189" s="14">
        <f t="shared" si="65"/>
        <v>1064.9</v>
      </c>
      <c r="J189" s="14">
        <f t="shared" si="65"/>
        <v>1155.6</v>
      </c>
      <c r="K189" s="14">
        <f t="shared" si="65"/>
        <v>544.2</v>
      </c>
      <c r="L189" s="14">
        <f t="shared" si="65"/>
        <v>820.7</v>
      </c>
      <c r="M189" s="14">
        <f t="shared" si="65"/>
        <v>753.41</v>
      </c>
      <c r="N189" s="14">
        <f t="shared" si="65"/>
        <v>902</v>
      </c>
      <c r="O189" s="14">
        <f>O190+O191+O192+O193</f>
        <v>902</v>
      </c>
      <c r="P189" s="14">
        <f>P190+P191+P192+P193</f>
        <v>902</v>
      </c>
      <c r="Q189" s="14">
        <f>Q190+Q191+Q192+Q193</f>
        <v>902</v>
      </c>
      <c r="R189" s="14">
        <f>R190+R191+R192+R193</f>
        <v>902</v>
      </c>
    </row>
    <row r="190" spans="1:18" ht="19.5" customHeight="1">
      <c r="A190" s="45"/>
      <c r="B190" s="38"/>
      <c r="C190" s="8" t="s">
        <v>13</v>
      </c>
      <c r="D190" s="25">
        <f t="shared" si="53"/>
        <v>0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9.5" customHeight="1">
      <c r="A191" s="45"/>
      <c r="B191" s="38"/>
      <c r="C191" s="8" t="s">
        <v>14</v>
      </c>
      <c r="D191" s="25">
        <f t="shared" si="53"/>
        <v>18484.11</v>
      </c>
      <c r="E191" s="14">
        <v>2368</v>
      </c>
      <c r="F191" s="14">
        <v>3110</v>
      </c>
      <c r="G191" s="14">
        <v>3376</v>
      </c>
      <c r="H191" s="14">
        <v>781.3</v>
      </c>
      <c r="I191" s="14">
        <v>1064.9</v>
      </c>
      <c r="J191" s="14">
        <v>1155.6</v>
      </c>
      <c r="K191" s="14">
        <v>544.2</v>
      </c>
      <c r="L191" s="14">
        <v>820.7</v>
      </c>
      <c r="M191" s="14">
        <v>753.41</v>
      </c>
      <c r="N191" s="14">
        <v>902</v>
      </c>
      <c r="O191" s="14">
        <v>902</v>
      </c>
      <c r="P191" s="14">
        <v>902</v>
      </c>
      <c r="Q191" s="14">
        <v>902</v>
      </c>
      <c r="R191" s="14">
        <v>902</v>
      </c>
    </row>
    <row r="192" spans="1:18" ht="19.5" customHeight="1">
      <c r="A192" s="45"/>
      <c r="B192" s="38"/>
      <c r="C192" s="8" t="s">
        <v>15</v>
      </c>
      <c r="D192" s="25">
        <f t="shared" si="53"/>
        <v>0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9.5" customHeight="1">
      <c r="A193" s="45"/>
      <c r="B193" s="38"/>
      <c r="C193" s="8" t="s">
        <v>16</v>
      </c>
      <c r="D193" s="25">
        <f t="shared" si="53"/>
        <v>0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9.5" customHeight="1">
      <c r="A194" s="45" t="s">
        <v>78</v>
      </c>
      <c r="B194" s="38" t="s">
        <v>79</v>
      </c>
      <c r="C194" s="8" t="s">
        <v>12</v>
      </c>
      <c r="D194" s="25">
        <f t="shared" si="53"/>
        <v>4281</v>
      </c>
      <c r="E194" s="14">
        <f aca="true" t="shared" si="66" ref="E194:N194">E195+E196+E197+E198</f>
        <v>0</v>
      </c>
      <c r="F194" s="14">
        <f t="shared" si="66"/>
        <v>0</v>
      </c>
      <c r="G194" s="14">
        <f t="shared" si="66"/>
        <v>0</v>
      </c>
      <c r="H194" s="14">
        <f t="shared" si="66"/>
        <v>0</v>
      </c>
      <c r="I194" s="14">
        <f t="shared" si="66"/>
        <v>0</v>
      </c>
      <c r="J194" s="14">
        <f t="shared" si="66"/>
        <v>402</v>
      </c>
      <c r="K194" s="14">
        <f t="shared" si="66"/>
        <v>415</v>
      </c>
      <c r="L194" s="14">
        <f t="shared" si="66"/>
        <v>423</v>
      </c>
      <c r="M194" s="14">
        <f t="shared" si="66"/>
        <v>455</v>
      </c>
      <c r="N194" s="14">
        <f t="shared" si="66"/>
        <v>500</v>
      </c>
      <c r="O194" s="14">
        <f>O195+O196+O197+O198</f>
        <v>508</v>
      </c>
      <c r="P194" s="14">
        <f>P195+P196+P197+P198</f>
        <v>526</v>
      </c>
      <c r="Q194" s="14">
        <f>Q195+Q196+Q197+Q198</f>
        <v>526</v>
      </c>
      <c r="R194" s="14">
        <f>R195+R196+R197+R198</f>
        <v>526</v>
      </c>
    </row>
    <row r="195" spans="1:18" ht="19.5" customHeight="1">
      <c r="A195" s="45"/>
      <c r="B195" s="38"/>
      <c r="C195" s="8" t="s">
        <v>13</v>
      </c>
      <c r="D195" s="25">
        <f t="shared" si="53"/>
        <v>0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19.5" customHeight="1">
      <c r="A196" s="45"/>
      <c r="B196" s="38"/>
      <c r="C196" s="8" t="s">
        <v>14</v>
      </c>
      <c r="D196" s="25">
        <f t="shared" si="53"/>
        <v>4281</v>
      </c>
      <c r="E196" s="14"/>
      <c r="F196" s="14"/>
      <c r="G196" s="14"/>
      <c r="H196" s="14"/>
      <c r="I196" s="14"/>
      <c r="J196" s="14">
        <v>402</v>
      </c>
      <c r="K196" s="14">
        <v>415</v>
      </c>
      <c r="L196" s="14">
        <v>423</v>
      </c>
      <c r="M196" s="14">
        <f>428+17+10</f>
        <v>455</v>
      </c>
      <c r="N196" s="14">
        <f>485+15</f>
        <v>500</v>
      </c>
      <c r="O196" s="14">
        <v>508</v>
      </c>
      <c r="P196" s="14">
        <v>526</v>
      </c>
      <c r="Q196" s="14">
        <v>526</v>
      </c>
      <c r="R196" s="14">
        <v>526</v>
      </c>
    </row>
    <row r="197" spans="1:18" ht="19.5" customHeight="1">
      <c r="A197" s="45"/>
      <c r="B197" s="38"/>
      <c r="C197" s="8" t="s">
        <v>15</v>
      </c>
      <c r="D197" s="25">
        <f t="shared" si="53"/>
        <v>0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19.5" customHeight="1">
      <c r="A198" s="45"/>
      <c r="B198" s="38"/>
      <c r="C198" s="8" t="s">
        <v>16</v>
      </c>
      <c r="D198" s="25">
        <f t="shared" si="53"/>
        <v>0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9.5" customHeight="1">
      <c r="A199" s="45" t="s">
        <v>80</v>
      </c>
      <c r="B199" s="38" t="s">
        <v>81</v>
      </c>
      <c r="C199" s="8" t="s">
        <v>12</v>
      </c>
      <c r="D199" s="25">
        <f t="shared" si="53"/>
        <v>42229.2</v>
      </c>
      <c r="E199" s="14">
        <f aca="true" t="shared" si="67" ref="E199:N199">E200+E201+E202+E203</f>
        <v>0</v>
      </c>
      <c r="F199" s="14">
        <f t="shared" si="67"/>
        <v>0</v>
      </c>
      <c r="G199" s="14">
        <f t="shared" si="67"/>
        <v>0</v>
      </c>
      <c r="H199" s="14">
        <f t="shared" si="67"/>
        <v>0</v>
      </c>
      <c r="I199" s="14">
        <f t="shared" si="67"/>
        <v>0</v>
      </c>
      <c r="J199" s="14">
        <f t="shared" si="67"/>
        <v>14891.9</v>
      </c>
      <c r="K199" s="14">
        <f t="shared" si="67"/>
        <v>15163.3</v>
      </c>
      <c r="L199" s="14">
        <f t="shared" si="67"/>
        <v>12174</v>
      </c>
      <c r="M199" s="14">
        <f t="shared" si="67"/>
        <v>0</v>
      </c>
      <c r="N199" s="14">
        <f t="shared" si="67"/>
        <v>0</v>
      </c>
      <c r="O199" s="14">
        <f>O200+O201+O202+O203</f>
        <v>0</v>
      </c>
      <c r="P199" s="14">
        <f>P200+P201+P202+P203</f>
        <v>0</v>
      </c>
      <c r="Q199" s="14">
        <f>Q200+Q201+Q202+Q203</f>
        <v>0</v>
      </c>
      <c r="R199" s="14">
        <f>R200+R201+R202+R203</f>
        <v>0</v>
      </c>
    </row>
    <row r="200" spans="1:18" ht="19.5" customHeight="1">
      <c r="A200" s="45"/>
      <c r="B200" s="38"/>
      <c r="C200" s="8" t="s">
        <v>13</v>
      </c>
      <c r="D200" s="25">
        <f t="shared" si="53"/>
        <v>0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19.5" customHeight="1">
      <c r="A201" s="45"/>
      <c r="B201" s="38"/>
      <c r="C201" s="8" t="s">
        <v>14</v>
      </c>
      <c r="D201" s="25">
        <f t="shared" si="53"/>
        <v>0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9.5" customHeight="1">
      <c r="A202" s="45"/>
      <c r="B202" s="38"/>
      <c r="C202" s="8" t="s">
        <v>15</v>
      </c>
      <c r="D202" s="25">
        <f t="shared" si="53"/>
        <v>42229.2</v>
      </c>
      <c r="E202" s="15"/>
      <c r="F202" s="15"/>
      <c r="G202" s="15"/>
      <c r="H202" s="15"/>
      <c r="I202" s="15"/>
      <c r="J202" s="15">
        <v>14891.9</v>
      </c>
      <c r="K202" s="15">
        <v>15163.3</v>
      </c>
      <c r="L202" s="15">
        <v>12174</v>
      </c>
      <c r="M202" s="15"/>
      <c r="N202" s="15"/>
      <c r="O202" s="15"/>
      <c r="P202" s="15"/>
      <c r="Q202" s="15"/>
      <c r="R202" s="15"/>
    </row>
    <row r="203" spans="1:18" ht="19.5" customHeight="1">
      <c r="A203" s="45"/>
      <c r="B203" s="38"/>
      <c r="C203" s="8" t="s">
        <v>16</v>
      </c>
      <c r="D203" s="25">
        <f t="shared" si="53"/>
        <v>0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19.5" customHeight="1">
      <c r="A204" s="45" t="s">
        <v>82</v>
      </c>
      <c r="B204" s="38" t="s">
        <v>83</v>
      </c>
      <c r="C204" s="8" t="s">
        <v>12</v>
      </c>
      <c r="D204" s="25">
        <f t="shared" si="53"/>
        <v>3500</v>
      </c>
      <c r="E204" s="14">
        <f aca="true" t="shared" si="68" ref="E204:N204">E205+E206+E207+E208</f>
        <v>0</v>
      </c>
      <c r="F204" s="14">
        <f t="shared" si="68"/>
        <v>0</v>
      </c>
      <c r="G204" s="14">
        <f t="shared" si="68"/>
        <v>0</v>
      </c>
      <c r="H204" s="14">
        <f t="shared" si="68"/>
        <v>0</v>
      </c>
      <c r="I204" s="14">
        <f t="shared" si="68"/>
        <v>0</v>
      </c>
      <c r="J204" s="14">
        <f t="shared" si="68"/>
        <v>3500</v>
      </c>
      <c r="K204" s="14">
        <f t="shared" si="68"/>
        <v>0</v>
      </c>
      <c r="L204" s="14">
        <f t="shared" si="68"/>
        <v>0</v>
      </c>
      <c r="M204" s="14">
        <f t="shared" si="68"/>
        <v>0</v>
      </c>
      <c r="N204" s="14">
        <f t="shared" si="68"/>
        <v>0</v>
      </c>
      <c r="O204" s="14">
        <f>O205+O206+O207+O208</f>
        <v>0</v>
      </c>
      <c r="P204" s="14">
        <f>P205+P206+P207+P208</f>
        <v>0</v>
      </c>
      <c r="Q204" s="14">
        <f>Q205+Q206+Q207+Q208</f>
        <v>0</v>
      </c>
      <c r="R204" s="14">
        <f>R205+R206+R207+R208</f>
        <v>0</v>
      </c>
    </row>
    <row r="205" spans="1:18" ht="19.5" customHeight="1">
      <c r="A205" s="45"/>
      <c r="B205" s="38"/>
      <c r="C205" s="8" t="s">
        <v>13</v>
      </c>
      <c r="D205" s="25">
        <f t="shared" si="53"/>
        <v>3220</v>
      </c>
      <c r="E205" s="14"/>
      <c r="F205" s="14"/>
      <c r="G205" s="14"/>
      <c r="H205" s="14"/>
      <c r="I205" s="14"/>
      <c r="J205" s="14">
        <v>3220</v>
      </c>
      <c r="K205" s="14"/>
      <c r="L205" s="14"/>
      <c r="M205" s="14"/>
      <c r="N205" s="14"/>
      <c r="O205" s="14"/>
      <c r="P205" s="14"/>
      <c r="Q205" s="14"/>
      <c r="R205" s="14"/>
    </row>
    <row r="206" spans="1:18" ht="19.5" customHeight="1">
      <c r="A206" s="45"/>
      <c r="B206" s="38"/>
      <c r="C206" s="8" t="s">
        <v>14</v>
      </c>
      <c r="D206" s="25">
        <f t="shared" si="53"/>
        <v>280</v>
      </c>
      <c r="E206" s="14"/>
      <c r="F206" s="14"/>
      <c r="G206" s="14"/>
      <c r="H206" s="14"/>
      <c r="I206" s="14"/>
      <c r="J206" s="14">
        <v>280</v>
      </c>
      <c r="K206" s="14"/>
      <c r="L206" s="14"/>
      <c r="M206" s="14"/>
      <c r="N206" s="14"/>
      <c r="O206" s="14"/>
      <c r="P206" s="14"/>
      <c r="Q206" s="14"/>
      <c r="R206" s="14"/>
    </row>
    <row r="207" spans="1:18" ht="19.5" customHeight="1">
      <c r="A207" s="45"/>
      <c r="B207" s="38"/>
      <c r="C207" s="8" t="s">
        <v>15</v>
      </c>
      <c r="D207" s="25">
        <f t="shared" si="53"/>
        <v>0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9.5" customHeight="1">
      <c r="A208" s="45"/>
      <c r="B208" s="38"/>
      <c r="C208" s="8" t="s">
        <v>16</v>
      </c>
      <c r="D208" s="25">
        <f t="shared" si="53"/>
        <v>0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9.5" customHeight="1">
      <c r="A209" s="45" t="s">
        <v>84</v>
      </c>
      <c r="B209" s="38" t="s">
        <v>85</v>
      </c>
      <c r="C209" s="8" t="s">
        <v>12</v>
      </c>
      <c r="D209" s="25">
        <f t="shared" si="53"/>
        <v>4507.3</v>
      </c>
      <c r="E209" s="14">
        <f aca="true" t="shared" si="69" ref="E209:N209">E210+E211+E212+E213</f>
        <v>0</v>
      </c>
      <c r="F209" s="14">
        <f t="shared" si="69"/>
        <v>0</v>
      </c>
      <c r="G209" s="14">
        <f t="shared" si="69"/>
        <v>0</v>
      </c>
      <c r="H209" s="14">
        <f t="shared" si="69"/>
        <v>0</v>
      </c>
      <c r="I209" s="14">
        <f t="shared" si="69"/>
        <v>0</v>
      </c>
      <c r="J209" s="14">
        <f t="shared" si="69"/>
        <v>0</v>
      </c>
      <c r="K209" s="14">
        <f t="shared" si="69"/>
        <v>4269.6</v>
      </c>
      <c r="L209" s="14">
        <f t="shared" si="69"/>
        <v>237.70000000000002</v>
      </c>
      <c r="M209" s="14">
        <f t="shared" si="69"/>
        <v>0</v>
      </c>
      <c r="N209" s="14">
        <f t="shared" si="69"/>
        <v>0</v>
      </c>
      <c r="O209" s="14">
        <f>O210+O211+O212+O213</f>
        <v>0</v>
      </c>
      <c r="P209" s="14">
        <f>P210+P211+P212+P213</f>
        <v>0</v>
      </c>
      <c r="Q209" s="14">
        <f>Q210+Q211+Q212+Q213</f>
        <v>0</v>
      </c>
      <c r="R209" s="14">
        <f>R210+R211+R212+R213</f>
        <v>0</v>
      </c>
    </row>
    <row r="210" spans="1:18" ht="19.5" customHeight="1">
      <c r="A210" s="45"/>
      <c r="B210" s="38"/>
      <c r="C210" s="8" t="s">
        <v>13</v>
      </c>
      <c r="D210" s="25">
        <f t="shared" si="53"/>
        <v>4415.400000000001</v>
      </c>
      <c r="E210" s="14"/>
      <c r="F210" s="14"/>
      <c r="G210" s="14"/>
      <c r="H210" s="14"/>
      <c r="I210" s="14"/>
      <c r="J210" s="14"/>
      <c r="K210" s="14">
        <v>4182.6</v>
      </c>
      <c r="L210" s="14">
        <v>232.8</v>
      </c>
      <c r="M210" s="14"/>
      <c r="N210" s="14"/>
      <c r="O210" s="14"/>
      <c r="P210" s="14"/>
      <c r="Q210" s="14"/>
      <c r="R210" s="14"/>
    </row>
    <row r="211" spans="1:18" ht="19.5" customHeight="1">
      <c r="A211" s="45"/>
      <c r="B211" s="38"/>
      <c r="C211" s="8" t="s">
        <v>14</v>
      </c>
      <c r="D211" s="25">
        <f t="shared" si="53"/>
        <v>90.2</v>
      </c>
      <c r="E211" s="14"/>
      <c r="F211" s="14"/>
      <c r="G211" s="14"/>
      <c r="H211" s="14"/>
      <c r="I211" s="14"/>
      <c r="J211" s="14"/>
      <c r="K211" s="14">
        <v>85.4</v>
      </c>
      <c r="L211" s="14">
        <v>4.8</v>
      </c>
      <c r="M211" s="14"/>
      <c r="N211" s="14"/>
      <c r="O211" s="14"/>
      <c r="P211" s="14"/>
      <c r="Q211" s="14"/>
      <c r="R211" s="14"/>
    </row>
    <row r="212" spans="1:18" ht="19.5" customHeight="1">
      <c r="A212" s="45"/>
      <c r="B212" s="38"/>
      <c r="C212" s="8" t="s">
        <v>15</v>
      </c>
      <c r="D212" s="25">
        <f t="shared" si="53"/>
        <v>1.7000000000000002</v>
      </c>
      <c r="E212" s="15"/>
      <c r="F212" s="15"/>
      <c r="G212" s="15"/>
      <c r="H212" s="15"/>
      <c r="I212" s="15"/>
      <c r="J212" s="15"/>
      <c r="K212" s="15">
        <v>1.6</v>
      </c>
      <c r="L212" s="15">
        <v>0.1</v>
      </c>
      <c r="M212" s="15"/>
      <c r="N212" s="15"/>
      <c r="O212" s="15"/>
      <c r="P212" s="15"/>
      <c r="Q212" s="15"/>
      <c r="R212" s="15"/>
    </row>
    <row r="213" spans="1:18" ht="19.5" customHeight="1">
      <c r="A213" s="45"/>
      <c r="B213" s="38"/>
      <c r="C213" s="8" t="s">
        <v>16</v>
      </c>
      <c r="D213" s="25">
        <f t="shared" si="53"/>
        <v>0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9.5" customHeight="1">
      <c r="A214" s="45" t="s">
        <v>86</v>
      </c>
      <c r="B214" s="38"/>
      <c r="C214" s="8" t="s">
        <v>12</v>
      </c>
      <c r="D214" s="25">
        <f t="shared" si="53"/>
        <v>0</v>
      </c>
      <c r="E214" s="14">
        <f aca="true" t="shared" si="70" ref="E214:N214">E215+E216+E217+E218</f>
        <v>0</v>
      </c>
      <c r="F214" s="14">
        <f t="shared" si="70"/>
        <v>0</v>
      </c>
      <c r="G214" s="14">
        <f t="shared" si="70"/>
        <v>0</v>
      </c>
      <c r="H214" s="14">
        <f t="shared" si="70"/>
        <v>0</v>
      </c>
      <c r="I214" s="14">
        <f t="shared" si="70"/>
        <v>0</v>
      </c>
      <c r="J214" s="14">
        <f t="shared" si="70"/>
        <v>0</v>
      </c>
      <c r="K214" s="14">
        <f t="shared" si="70"/>
        <v>0</v>
      </c>
      <c r="L214" s="14">
        <f t="shared" si="70"/>
        <v>0</v>
      </c>
      <c r="M214" s="14">
        <f t="shared" si="70"/>
        <v>0</v>
      </c>
      <c r="N214" s="14">
        <f t="shared" si="70"/>
        <v>0</v>
      </c>
      <c r="O214" s="14">
        <f>O215+O216+O217+O218</f>
        <v>0</v>
      </c>
      <c r="P214" s="14">
        <f>P215+P216+P217+P218</f>
        <v>0</v>
      </c>
      <c r="Q214" s="14">
        <f>Q215+Q216+Q217+Q218</f>
        <v>0</v>
      </c>
      <c r="R214" s="14">
        <f>R215+R216+R217+R218</f>
        <v>0</v>
      </c>
    </row>
    <row r="215" spans="1:18" ht="19.5" customHeight="1">
      <c r="A215" s="45"/>
      <c r="B215" s="38"/>
      <c r="C215" s="8" t="s">
        <v>13</v>
      </c>
      <c r="D215" s="25">
        <f t="shared" si="53"/>
        <v>0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9.5" customHeight="1">
      <c r="A216" s="45"/>
      <c r="B216" s="38"/>
      <c r="C216" s="8" t="s">
        <v>14</v>
      </c>
      <c r="D216" s="25">
        <f t="shared" si="53"/>
        <v>0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19.5" customHeight="1">
      <c r="A217" s="45"/>
      <c r="B217" s="38"/>
      <c r="C217" s="8" t="s">
        <v>15</v>
      </c>
      <c r="D217" s="25">
        <f t="shared" si="53"/>
        <v>0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9.5" customHeight="1">
      <c r="A218" s="45"/>
      <c r="B218" s="38"/>
      <c r="C218" s="8" t="s">
        <v>16</v>
      </c>
      <c r="D218" s="25">
        <f aca="true" t="shared" si="71" ref="D218:D248">E218+F218+G218+H218+I218+J218+K218+L218+M218+N218+O218+P218+Q218+R218</f>
        <v>0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19.5" customHeight="1">
      <c r="A219" s="42" t="s">
        <v>87</v>
      </c>
      <c r="B219" s="38" t="s">
        <v>88</v>
      </c>
      <c r="C219" s="8" t="s">
        <v>12</v>
      </c>
      <c r="D219" s="25">
        <f t="shared" si="71"/>
        <v>341939.50000000006</v>
      </c>
      <c r="E219" s="17">
        <f aca="true" t="shared" si="72" ref="E219:N219">E220+E221+E222+E223</f>
        <v>18755</v>
      </c>
      <c r="F219" s="17">
        <f t="shared" si="72"/>
        <v>17430</v>
      </c>
      <c r="G219" s="17">
        <f t="shared" si="72"/>
        <v>17740</v>
      </c>
      <c r="H219" s="17">
        <f t="shared" si="72"/>
        <v>19224.199999999997</v>
      </c>
      <c r="I219" s="17">
        <f t="shared" si="72"/>
        <v>16380</v>
      </c>
      <c r="J219" s="17">
        <f t="shared" si="72"/>
        <v>17896.3</v>
      </c>
      <c r="K219" s="17">
        <f t="shared" si="72"/>
        <v>19202.5</v>
      </c>
      <c r="L219" s="17">
        <f t="shared" si="72"/>
        <v>31562.1</v>
      </c>
      <c r="M219" s="17">
        <f t="shared" si="72"/>
        <v>28139.6</v>
      </c>
      <c r="N219" s="17">
        <f t="shared" si="72"/>
        <v>31503.4</v>
      </c>
      <c r="O219" s="17">
        <f>O220+O221+O222+O223</f>
        <v>30628.2</v>
      </c>
      <c r="P219" s="17">
        <f>P220+P221+P222+P223</f>
        <v>31159.4</v>
      </c>
      <c r="Q219" s="17">
        <f>Q220+Q221+Q222+Q223</f>
        <v>31159.4</v>
      </c>
      <c r="R219" s="17">
        <f>R220+R221+R222+R223</f>
        <v>31159.4</v>
      </c>
    </row>
    <row r="220" spans="1:18" ht="19.5" customHeight="1">
      <c r="A220" s="43"/>
      <c r="B220" s="38"/>
      <c r="C220" s="8" t="s">
        <v>13</v>
      </c>
      <c r="D220" s="25">
        <f t="shared" si="71"/>
        <v>0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19.5" customHeight="1">
      <c r="A221" s="43"/>
      <c r="B221" s="38"/>
      <c r="C221" s="8" t="s">
        <v>14</v>
      </c>
      <c r="D221" s="25">
        <f t="shared" si="71"/>
        <v>8327.1</v>
      </c>
      <c r="E221" s="17">
        <f aca="true" t="shared" si="73" ref="E221:N221">E226+E241+E246</f>
        <v>0</v>
      </c>
      <c r="F221" s="17">
        <f t="shared" si="73"/>
        <v>0</v>
      </c>
      <c r="G221" s="17">
        <f t="shared" si="73"/>
        <v>0</v>
      </c>
      <c r="H221" s="17">
        <f t="shared" si="73"/>
        <v>0</v>
      </c>
      <c r="I221" s="17">
        <f t="shared" si="73"/>
        <v>0</v>
      </c>
      <c r="J221" s="17">
        <f t="shared" si="73"/>
        <v>0</v>
      </c>
      <c r="K221" s="17">
        <f t="shared" si="73"/>
        <v>0</v>
      </c>
      <c r="L221" s="17">
        <f t="shared" si="73"/>
        <v>8327.1</v>
      </c>
      <c r="M221" s="17">
        <f t="shared" si="73"/>
        <v>0</v>
      </c>
      <c r="N221" s="17">
        <f t="shared" si="73"/>
        <v>0</v>
      </c>
      <c r="O221" s="17">
        <f aca="true" t="shared" si="74" ref="O221:R222">O226+O241+O246</f>
        <v>0</v>
      </c>
      <c r="P221" s="17">
        <f t="shared" si="74"/>
        <v>0</v>
      </c>
      <c r="Q221" s="17">
        <f t="shared" si="74"/>
        <v>0</v>
      </c>
      <c r="R221" s="17">
        <f t="shared" si="74"/>
        <v>0</v>
      </c>
    </row>
    <row r="222" spans="1:18" ht="19.5" customHeight="1">
      <c r="A222" s="43"/>
      <c r="B222" s="38"/>
      <c r="C222" s="8" t="s">
        <v>15</v>
      </c>
      <c r="D222" s="25">
        <f t="shared" si="71"/>
        <v>333612.4000000001</v>
      </c>
      <c r="E222" s="17">
        <f aca="true" t="shared" si="75" ref="E222:N222">E227+E242+E247</f>
        <v>18755</v>
      </c>
      <c r="F222" s="17">
        <f t="shared" si="75"/>
        <v>17430</v>
      </c>
      <c r="G222" s="17">
        <f t="shared" si="75"/>
        <v>17740</v>
      </c>
      <c r="H222" s="17">
        <f t="shared" si="75"/>
        <v>19224.199999999997</v>
      </c>
      <c r="I222" s="17">
        <f t="shared" si="75"/>
        <v>16380</v>
      </c>
      <c r="J222" s="17">
        <f t="shared" si="75"/>
        <v>17896.3</v>
      </c>
      <c r="K222" s="17">
        <f t="shared" si="75"/>
        <v>19202.5</v>
      </c>
      <c r="L222" s="17">
        <f t="shared" si="75"/>
        <v>23234.999999999996</v>
      </c>
      <c r="M222" s="17">
        <f t="shared" si="75"/>
        <v>28139.6</v>
      </c>
      <c r="N222" s="17">
        <f t="shared" si="75"/>
        <v>31503.4</v>
      </c>
      <c r="O222" s="17">
        <f t="shared" si="74"/>
        <v>30628.2</v>
      </c>
      <c r="P222" s="17">
        <f t="shared" si="74"/>
        <v>31159.4</v>
      </c>
      <c r="Q222" s="17">
        <f t="shared" si="74"/>
        <v>31159.4</v>
      </c>
      <c r="R222" s="17">
        <f t="shared" si="74"/>
        <v>31159.4</v>
      </c>
    </row>
    <row r="223" spans="1:18" ht="19.5" customHeight="1">
      <c r="A223" s="44"/>
      <c r="B223" s="38"/>
      <c r="C223" s="8" t="s">
        <v>16</v>
      </c>
      <c r="D223" s="25">
        <f t="shared" si="71"/>
        <v>0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19.5" customHeight="1">
      <c r="A224" s="45" t="s">
        <v>89</v>
      </c>
      <c r="B224" s="38" t="s">
        <v>104</v>
      </c>
      <c r="C224" s="8" t="s">
        <v>12</v>
      </c>
      <c r="D224" s="25">
        <f t="shared" si="71"/>
        <v>26846.7</v>
      </c>
      <c r="E224" s="17">
        <f aca="true" t="shared" si="76" ref="E224:N224">E225+E226+E227+E228</f>
        <v>6416</v>
      </c>
      <c r="F224" s="17">
        <f t="shared" si="76"/>
        <v>4544</v>
      </c>
      <c r="G224" s="17">
        <f t="shared" si="76"/>
        <v>4308</v>
      </c>
      <c r="H224" s="17">
        <f t="shared" si="76"/>
        <v>3176</v>
      </c>
      <c r="I224" s="17">
        <f t="shared" si="76"/>
        <v>0</v>
      </c>
      <c r="J224" s="17">
        <f t="shared" si="76"/>
        <v>0</v>
      </c>
      <c r="K224" s="17">
        <f t="shared" si="76"/>
        <v>0</v>
      </c>
      <c r="L224" s="17">
        <f t="shared" si="76"/>
        <v>8402.7</v>
      </c>
      <c r="M224" s="17">
        <f t="shared" si="76"/>
        <v>0</v>
      </c>
      <c r="N224" s="17">
        <f t="shared" si="76"/>
        <v>0</v>
      </c>
      <c r="O224" s="17">
        <f>O225+O226+O227+O228</f>
        <v>0</v>
      </c>
      <c r="P224" s="17">
        <f>P225+P226+P227+P228</f>
        <v>0</v>
      </c>
      <c r="Q224" s="17">
        <f>Q225+Q226+Q227+Q228</f>
        <v>0</v>
      </c>
      <c r="R224" s="17">
        <f>R225+R226+R227+R228</f>
        <v>0</v>
      </c>
    </row>
    <row r="225" spans="1:18" ht="19.5" customHeight="1">
      <c r="A225" s="45"/>
      <c r="B225" s="38"/>
      <c r="C225" s="8" t="s">
        <v>13</v>
      </c>
      <c r="D225" s="25">
        <f t="shared" si="71"/>
        <v>0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19.5" customHeight="1">
      <c r="A226" s="45"/>
      <c r="B226" s="38"/>
      <c r="C226" s="8" t="s">
        <v>14</v>
      </c>
      <c r="D226" s="25">
        <f t="shared" si="71"/>
        <v>8327.1</v>
      </c>
      <c r="E226" s="8"/>
      <c r="F226" s="8"/>
      <c r="G226" s="8"/>
      <c r="H226" s="8"/>
      <c r="I226" s="8"/>
      <c r="J226" s="8"/>
      <c r="K226" s="8"/>
      <c r="L226" s="8">
        <v>8327.1</v>
      </c>
      <c r="M226" s="8"/>
      <c r="N226" s="8"/>
      <c r="O226" s="8"/>
      <c r="P226" s="8"/>
      <c r="Q226" s="8"/>
      <c r="R226" s="8"/>
    </row>
    <row r="227" spans="1:18" ht="19.5" customHeight="1">
      <c r="A227" s="45"/>
      <c r="B227" s="38"/>
      <c r="C227" s="8" t="s">
        <v>15</v>
      </c>
      <c r="D227" s="25">
        <f t="shared" si="71"/>
        <v>18519.6</v>
      </c>
      <c r="E227" s="17">
        <v>6416</v>
      </c>
      <c r="F227" s="17">
        <v>4544</v>
      </c>
      <c r="G227" s="17">
        <v>4308</v>
      </c>
      <c r="H227" s="17">
        <v>3176</v>
      </c>
      <c r="I227" s="17"/>
      <c r="J227" s="17"/>
      <c r="K227" s="17"/>
      <c r="L227" s="17">
        <v>75.6</v>
      </c>
      <c r="M227" s="17"/>
      <c r="N227" s="17"/>
      <c r="O227" s="17"/>
      <c r="P227" s="17"/>
      <c r="Q227" s="17"/>
      <c r="R227" s="17"/>
    </row>
    <row r="228" spans="1:18" ht="19.5" customHeight="1">
      <c r="A228" s="45"/>
      <c r="B228" s="38"/>
      <c r="C228" s="8" t="s">
        <v>16</v>
      </c>
      <c r="D228" s="25">
        <f t="shared" si="71"/>
        <v>0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19.5" customHeight="1">
      <c r="A229" s="37" t="s">
        <v>90</v>
      </c>
      <c r="B229" s="38" t="s">
        <v>91</v>
      </c>
      <c r="C229" s="8" t="s">
        <v>12</v>
      </c>
      <c r="D229" s="25">
        <f t="shared" si="71"/>
        <v>0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19.5" customHeight="1">
      <c r="A230" s="37"/>
      <c r="B230" s="38"/>
      <c r="C230" s="8" t="s">
        <v>13</v>
      </c>
      <c r="D230" s="25">
        <f t="shared" si="71"/>
        <v>0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19.5" customHeight="1">
      <c r="A231" s="37"/>
      <c r="B231" s="38"/>
      <c r="C231" s="8" t="s">
        <v>14</v>
      </c>
      <c r="D231" s="25">
        <f t="shared" si="71"/>
        <v>0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19.5" customHeight="1">
      <c r="A232" s="37"/>
      <c r="B232" s="38"/>
      <c r="C232" s="8" t="s">
        <v>15</v>
      </c>
      <c r="D232" s="25">
        <f t="shared" si="71"/>
        <v>0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19.5" customHeight="1">
      <c r="A233" s="37"/>
      <c r="B233" s="38"/>
      <c r="C233" s="8" t="s">
        <v>16</v>
      </c>
      <c r="D233" s="25">
        <f t="shared" si="71"/>
        <v>0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19.5" customHeight="1">
      <c r="A234" s="37" t="s">
        <v>92</v>
      </c>
      <c r="B234" s="38" t="s">
        <v>93</v>
      </c>
      <c r="C234" s="8" t="s">
        <v>12</v>
      </c>
      <c r="D234" s="25">
        <f t="shared" si="71"/>
        <v>0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19.5" customHeight="1">
      <c r="A235" s="37"/>
      <c r="B235" s="38"/>
      <c r="C235" s="8" t="s">
        <v>13</v>
      </c>
      <c r="D235" s="25">
        <f t="shared" si="71"/>
        <v>0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19.5" customHeight="1">
      <c r="A236" s="37"/>
      <c r="B236" s="38"/>
      <c r="C236" s="8" t="s">
        <v>14</v>
      </c>
      <c r="D236" s="25">
        <f t="shared" si="71"/>
        <v>0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19.5" customHeight="1">
      <c r="A237" s="37"/>
      <c r="B237" s="38"/>
      <c r="C237" s="8" t="s">
        <v>15</v>
      </c>
      <c r="D237" s="25">
        <f t="shared" si="71"/>
        <v>0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19.5" customHeight="1">
      <c r="A238" s="37"/>
      <c r="B238" s="38"/>
      <c r="C238" s="8" t="s">
        <v>16</v>
      </c>
      <c r="D238" s="25">
        <f t="shared" si="71"/>
        <v>0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19.5" customHeight="1">
      <c r="A239" s="45" t="s">
        <v>94</v>
      </c>
      <c r="B239" s="38" t="s">
        <v>95</v>
      </c>
      <c r="C239" s="8" t="s">
        <v>12</v>
      </c>
      <c r="D239" s="25">
        <f t="shared" si="71"/>
        <v>312333.60000000003</v>
      </c>
      <c r="E239" s="17">
        <f aca="true" t="shared" si="77" ref="E239:N239">E240+E241+E242+E243</f>
        <v>11523</v>
      </c>
      <c r="F239" s="17">
        <f t="shared" si="77"/>
        <v>12070</v>
      </c>
      <c r="G239" s="17">
        <f t="shared" si="77"/>
        <v>12616</v>
      </c>
      <c r="H239" s="17">
        <f t="shared" si="77"/>
        <v>16001.1</v>
      </c>
      <c r="I239" s="17">
        <f t="shared" si="77"/>
        <v>16372.8</v>
      </c>
      <c r="J239" s="17">
        <f t="shared" si="77"/>
        <v>17873.8</v>
      </c>
      <c r="K239" s="17">
        <f t="shared" si="77"/>
        <v>19184.2</v>
      </c>
      <c r="L239" s="17">
        <f t="shared" si="77"/>
        <v>23145.3</v>
      </c>
      <c r="M239" s="17">
        <f t="shared" si="77"/>
        <v>28137.6</v>
      </c>
      <c r="N239" s="17">
        <f t="shared" si="77"/>
        <v>31463.4</v>
      </c>
      <c r="O239" s="17">
        <f>O240+O241+O242+O243</f>
        <v>30588.2</v>
      </c>
      <c r="P239" s="17">
        <f>P240+P241+P242+P243</f>
        <v>31119.4</v>
      </c>
      <c r="Q239" s="17">
        <f>Q240+Q241+Q242+Q243</f>
        <v>31119.4</v>
      </c>
      <c r="R239" s="17">
        <f>R240+R241+R242+R243</f>
        <v>31119.4</v>
      </c>
    </row>
    <row r="240" spans="1:18" ht="19.5" customHeight="1">
      <c r="A240" s="45"/>
      <c r="B240" s="38"/>
      <c r="C240" s="8" t="s">
        <v>13</v>
      </c>
      <c r="D240" s="25">
        <f t="shared" si="71"/>
        <v>0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19.5" customHeight="1">
      <c r="A241" s="45"/>
      <c r="B241" s="38"/>
      <c r="C241" s="8" t="s">
        <v>14</v>
      </c>
      <c r="D241" s="25">
        <f t="shared" si="71"/>
        <v>0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19.5" customHeight="1">
      <c r="A242" s="45"/>
      <c r="B242" s="38"/>
      <c r="C242" s="8" t="s">
        <v>15</v>
      </c>
      <c r="D242" s="25">
        <f t="shared" si="71"/>
        <v>312333.60000000003</v>
      </c>
      <c r="E242" s="17">
        <v>11523</v>
      </c>
      <c r="F242" s="17">
        <v>12070</v>
      </c>
      <c r="G242" s="17">
        <v>12616</v>
      </c>
      <c r="H242" s="17">
        <v>16001.1</v>
      </c>
      <c r="I242" s="17">
        <v>16372.8</v>
      </c>
      <c r="J242" s="17">
        <v>17873.8</v>
      </c>
      <c r="K242" s="17">
        <v>19184.2</v>
      </c>
      <c r="L242" s="17">
        <v>23145.3</v>
      </c>
      <c r="M242" s="17">
        <v>28137.6</v>
      </c>
      <c r="N242" s="17">
        <v>31463.4</v>
      </c>
      <c r="O242" s="17">
        <v>30588.2</v>
      </c>
      <c r="P242" s="17">
        <v>31119.4</v>
      </c>
      <c r="Q242" s="17">
        <v>31119.4</v>
      </c>
      <c r="R242" s="17">
        <v>31119.4</v>
      </c>
    </row>
    <row r="243" spans="1:18" ht="19.5" customHeight="1">
      <c r="A243" s="45"/>
      <c r="B243" s="38"/>
      <c r="C243" s="8" t="s">
        <v>16</v>
      </c>
      <c r="D243" s="25">
        <f t="shared" si="71"/>
        <v>0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19.5" customHeight="1">
      <c r="A244" s="45" t="s">
        <v>96</v>
      </c>
      <c r="B244" s="38" t="s">
        <v>97</v>
      </c>
      <c r="C244" s="8" t="s">
        <v>12</v>
      </c>
      <c r="D244" s="25">
        <f t="shared" si="71"/>
        <v>2759.2</v>
      </c>
      <c r="E244" s="17">
        <f aca="true" t="shared" si="78" ref="E244:N244">E245+E246+E247+E248</f>
        <v>816</v>
      </c>
      <c r="F244" s="17">
        <f t="shared" si="78"/>
        <v>816</v>
      </c>
      <c r="G244" s="17">
        <f t="shared" si="78"/>
        <v>816</v>
      </c>
      <c r="H244" s="17">
        <f t="shared" si="78"/>
        <v>47.1</v>
      </c>
      <c r="I244" s="17">
        <f t="shared" si="78"/>
        <v>7.2</v>
      </c>
      <c r="J244" s="17">
        <f t="shared" si="78"/>
        <v>22.5</v>
      </c>
      <c r="K244" s="17">
        <f t="shared" si="78"/>
        <v>18.3</v>
      </c>
      <c r="L244" s="17">
        <f t="shared" si="78"/>
        <v>14.1</v>
      </c>
      <c r="M244" s="17">
        <f t="shared" si="78"/>
        <v>2</v>
      </c>
      <c r="N244" s="17">
        <f t="shared" si="78"/>
        <v>40</v>
      </c>
      <c r="O244" s="17">
        <f>O245+O246+O247+O248</f>
        <v>40</v>
      </c>
      <c r="P244" s="17">
        <f>P245+P246+P247+P248</f>
        <v>40</v>
      </c>
      <c r="Q244" s="17">
        <f>Q245+Q246+Q247+Q248</f>
        <v>40</v>
      </c>
      <c r="R244" s="17">
        <f>R245+R246+R247+R248</f>
        <v>40</v>
      </c>
    </row>
    <row r="245" spans="1:18" ht="19.5" customHeight="1">
      <c r="A245" s="45"/>
      <c r="B245" s="38"/>
      <c r="C245" s="8" t="s">
        <v>13</v>
      </c>
      <c r="D245" s="25">
        <f t="shared" si="71"/>
        <v>0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19.5" customHeight="1">
      <c r="A246" s="45"/>
      <c r="B246" s="38"/>
      <c r="C246" s="8" t="s">
        <v>14</v>
      </c>
      <c r="D246" s="25">
        <f t="shared" si="71"/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ht="19.5" customHeight="1">
      <c r="A247" s="45"/>
      <c r="B247" s="38"/>
      <c r="C247" s="8" t="s">
        <v>15</v>
      </c>
      <c r="D247" s="25">
        <f t="shared" si="71"/>
        <v>2759.2</v>
      </c>
      <c r="E247" s="17">
        <v>816</v>
      </c>
      <c r="F247" s="17">
        <v>816</v>
      </c>
      <c r="G247" s="17">
        <v>816</v>
      </c>
      <c r="H247" s="17">
        <v>47.1</v>
      </c>
      <c r="I247" s="17">
        <v>7.2</v>
      </c>
      <c r="J247" s="17">
        <v>22.5</v>
      </c>
      <c r="K247" s="17">
        <v>18.3</v>
      </c>
      <c r="L247" s="17">
        <v>14.1</v>
      </c>
      <c r="M247" s="17">
        <v>2</v>
      </c>
      <c r="N247" s="17">
        <v>40</v>
      </c>
      <c r="O247" s="17">
        <v>40</v>
      </c>
      <c r="P247" s="17">
        <v>40</v>
      </c>
      <c r="Q247" s="17">
        <v>40</v>
      </c>
      <c r="R247" s="17">
        <v>40</v>
      </c>
    </row>
    <row r="248" spans="1:18" ht="19.5" customHeight="1">
      <c r="A248" s="45"/>
      <c r="B248" s="38"/>
      <c r="C248" s="8" t="s">
        <v>16</v>
      </c>
      <c r="D248" s="25">
        <f t="shared" si="71"/>
        <v>0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0" ht="12.75" customHeight="1" hidden="1">
      <c r="A249" s="40" t="s">
        <v>98</v>
      </c>
      <c r="B249" s="43" t="s">
        <v>99</v>
      </c>
      <c r="C249" s="22" t="s">
        <v>12</v>
      </c>
      <c r="D249" s="22"/>
      <c r="E249" s="22"/>
      <c r="F249" s="22"/>
      <c r="G249" s="22"/>
      <c r="H249" s="22"/>
      <c r="I249" s="22"/>
      <c r="J249" s="22"/>
    </row>
    <row r="250" spans="1:10" ht="15" hidden="1">
      <c r="A250" s="40"/>
      <c r="B250" s="43"/>
      <c r="C250" s="8" t="s">
        <v>13</v>
      </c>
      <c r="D250" s="8"/>
      <c r="E250" s="8"/>
      <c r="F250" s="8"/>
      <c r="G250" s="8"/>
      <c r="H250" s="8"/>
      <c r="I250" s="8"/>
      <c r="J250" s="8"/>
    </row>
    <row r="251" spans="1:10" ht="15" hidden="1">
      <c r="A251" s="40"/>
      <c r="B251" s="43"/>
      <c r="C251" s="8" t="s">
        <v>14</v>
      </c>
      <c r="D251" s="8"/>
      <c r="E251" s="8"/>
      <c r="F251" s="8"/>
      <c r="G251" s="8"/>
      <c r="H251" s="8"/>
      <c r="I251" s="8"/>
      <c r="J251" s="8"/>
    </row>
    <row r="252" spans="1:10" ht="15" hidden="1">
      <c r="A252" s="40"/>
      <c r="B252" s="43"/>
      <c r="C252" s="8" t="s">
        <v>15</v>
      </c>
      <c r="D252" s="8"/>
      <c r="E252" s="8"/>
      <c r="F252" s="8"/>
      <c r="G252" s="8"/>
      <c r="H252" s="8"/>
      <c r="I252" s="8"/>
      <c r="J252" s="8"/>
    </row>
    <row r="253" spans="1:10" ht="15" hidden="1">
      <c r="A253" s="41"/>
      <c r="B253" s="44"/>
      <c r="C253" s="8" t="s">
        <v>16</v>
      </c>
      <c r="D253" s="8"/>
      <c r="E253" s="8"/>
      <c r="F253" s="8"/>
      <c r="G253" s="8"/>
      <c r="H253" s="8"/>
      <c r="I253" s="8"/>
      <c r="J253" s="8"/>
    </row>
    <row r="254" spans="1:10" ht="12.75" customHeight="1" hidden="1">
      <c r="A254" s="39" t="s">
        <v>100</v>
      </c>
      <c r="B254" s="42" t="s">
        <v>101</v>
      </c>
      <c r="C254" s="8" t="s">
        <v>12</v>
      </c>
      <c r="D254" s="8"/>
      <c r="E254" s="8"/>
      <c r="F254" s="8"/>
      <c r="G254" s="8"/>
      <c r="H254" s="8"/>
      <c r="I254" s="8"/>
      <c r="J254" s="8"/>
    </row>
    <row r="255" spans="1:10" ht="15" hidden="1">
      <c r="A255" s="40"/>
      <c r="B255" s="43"/>
      <c r="C255" s="8" t="s">
        <v>13</v>
      </c>
      <c r="D255" s="8"/>
      <c r="E255" s="8"/>
      <c r="F255" s="8"/>
      <c r="G255" s="8"/>
      <c r="H255" s="8"/>
      <c r="I255" s="8"/>
      <c r="J255" s="8"/>
    </row>
    <row r="256" spans="1:10" ht="15" hidden="1">
      <c r="A256" s="40"/>
      <c r="B256" s="43"/>
      <c r="C256" s="8" t="s">
        <v>14</v>
      </c>
      <c r="D256" s="8"/>
      <c r="E256" s="8"/>
      <c r="F256" s="8"/>
      <c r="G256" s="8"/>
      <c r="H256" s="8"/>
      <c r="I256" s="8"/>
      <c r="J256" s="8"/>
    </row>
    <row r="257" spans="1:10" ht="15" hidden="1">
      <c r="A257" s="40"/>
      <c r="B257" s="43"/>
      <c r="C257" s="8" t="s">
        <v>15</v>
      </c>
      <c r="D257" s="8"/>
      <c r="E257" s="8"/>
      <c r="F257" s="8"/>
      <c r="G257" s="8"/>
      <c r="H257" s="8"/>
      <c r="I257" s="8"/>
      <c r="J257" s="8"/>
    </row>
    <row r="258" spans="1:10" ht="15" hidden="1">
      <c r="A258" s="41"/>
      <c r="B258" s="44"/>
      <c r="C258" s="8" t="s">
        <v>16</v>
      </c>
      <c r="D258" s="8"/>
      <c r="E258" s="8"/>
      <c r="F258" s="8"/>
      <c r="G258" s="8"/>
      <c r="H258" s="8"/>
      <c r="I258" s="8"/>
      <c r="J258" s="8"/>
    </row>
  </sheetData>
  <sheetProtection/>
  <mergeCells count="107">
    <mergeCell ref="G4:J4"/>
    <mergeCell ref="A6:J6"/>
    <mergeCell ref="A7:J7"/>
    <mergeCell ref="A8:J8"/>
    <mergeCell ref="D11:J11"/>
    <mergeCell ref="A11:A13"/>
    <mergeCell ref="B11:B13"/>
    <mergeCell ref="C11:C13"/>
    <mergeCell ref="E12:J12"/>
    <mergeCell ref="D12:D13"/>
    <mergeCell ref="A15:A19"/>
    <mergeCell ref="B15:B19"/>
    <mergeCell ref="A21:A25"/>
    <mergeCell ref="B21:B25"/>
    <mergeCell ref="A27:A31"/>
    <mergeCell ref="B27:B31"/>
    <mergeCell ref="A32:A36"/>
    <mergeCell ref="B32:B36"/>
    <mergeCell ref="A37:A41"/>
    <mergeCell ref="B37:B41"/>
    <mergeCell ref="A42:A46"/>
    <mergeCell ref="B42:B46"/>
    <mergeCell ref="A47:A51"/>
    <mergeCell ref="B47:B51"/>
    <mergeCell ref="A53:A57"/>
    <mergeCell ref="B53:B57"/>
    <mergeCell ref="A58:A62"/>
    <mergeCell ref="B58:B62"/>
    <mergeCell ref="A63:A67"/>
    <mergeCell ref="B63:B67"/>
    <mergeCell ref="A68:A72"/>
    <mergeCell ref="B68:B72"/>
    <mergeCell ref="A73:A77"/>
    <mergeCell ref="B73:B77"/>
    <mergeCell ref="A78:A82"/>
    <mergeCell ref="B78:B82"/>
    <mergeCell ref="A83:A87"/>
    <mergeCell ref="B83:B87"/>
    <mergeCell ref="A88:A92"/>
    <mergeCell ref="B88:B92"/>
    <mergeCell ref="A93:A97"/>
    <mergeCell ref="B93:B97"/>
    <mergeCell ref="A98:A102"/>
    <mergeCell ref="B98:B102"/>
    <mergeCell ref="A103:A107"/>
    <mergeCell ref="B103:B107"/>
    <mergeCell ref="A118:A122"/>
    <mergeCell ref="B118:B122"/>
    <mergeCell ref="A124:A128"/>
    <mergeCell ref="B124:B128"/>
    <mergeCell ref="A108:A112"/>
    <mergeCell ref="B108:B112"/>
    <mergeCell ref="A113:A117"/>
    <mergeCell ref="B113:B117"/>
    <mergeCell ref="A129:A133"/>
    <mergeCell ref="B129:B133"/>
    <mergeCell ref="A134:A138"/>
    <mergeCell ref="B134:B138"/>
    <mergeCell ref="A139:A143"/>
    <mergeCell ref="B139:B143"/>
    <mergeCell ref="A144:A148"/>
    <mergeCell ref="B144:B148"/>
    <mergeCell ref="A149:A153"/>
    <mergeCell ref="B149:B153"/>
    <mergeCell ref="A154:A158"/>
    <mergeCell ref="B154:B158"/>
    <mergeCell ref="A159:A163"/>
    <mergeCell ref="B159:B163"/>
    <mergeCell ref="A164:A168"/>
    <mergeCell ref="B164:B168"/>
    <mergeCell ref="A169:A173"/>
    <mergeCell ref="B169:B173"/>
    <mergeCell ref="A174:A178"/>
    <mergeCell ref="B174:B178"/>
    <mergeCell ref="A179:A183"/>
    <mergeCell ref="B179:B183"/>
    <mergeCell ref="A184:A188"/>
    <mergeCell ref="B184:B188"/>
    <mergeCell ref="A189:A193"/>
    <mergeCell ref="B189:B193"/>
    <mergeCell ref="A194:A198"/>
    <mergeCell ref="B194:B198"/>
    <mergeCell ref="A199:A203"/>
    <mergeCell ref="B199:B203"/>
    <mergeCell ref="A204:A208"/>
    <mergeCell ref="B204:B208"/>
    <mergeCell ref="A209:A213"/>
    <mergeCell ref="B209:B213"/>
    <mergeCell ref="A214:A218"/>
    <mergeCell ref="B214:B218"/>
    <mergeCell ref="B249:B253"/>
    <mergeCell ref="A219:A223"/>
    <mergeCell ref="B219:B223"/>
    <mergeCell ref="A224:A228"/>
    <mergeCell ref="B224:B228"/>
    <mergeCell ref="A229:A233"/>
    <mergeCell ref="B229:B233"/>
    <mergeCell ref="M2:R5"/>
    <mergeCell ref="A234:A238"/>
    <mergeCell ref="B234:B238"/>
    <mergeCell ref="A254:A258"/>
    <mergeCell ref="B254:B258"/>
    <mergeCell ref="A239:A243"/>
    <mergeCell ref="B239:B243"/>
    <mergeCell ref="A244:A248"/>
    <mergeCell ref="B244:B248"/>
    <mergeCell ref="A249:A253"/>
  </mergeCells>
  <printOptions/>
  <pageMargins left="0.7874015748031497" right="0.7874015748031497" top="1.3779527559055118" bottom="0.3937007874015748" header="0" footer="0"/>
  <pageSetup fitToHeight="6" fitToWidth="1" horizontalDpi="30066" verticalDpi="30066" orientation="landscape" paperSize="9" scale="50" r:id="rId1"/>
  <rowBreaks count="5" manualBreakCount="5">
    <brk id="46" max="17" man="1"/>
    <brk id="87" max="17" man="1"/>
    <brk id="128" max="17" man="1"/>
    <brk id="168" max="17" man="1"/>
    <brk id="21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ПАРИНОВА Ю.А.</cp:lastModifiedBy>
  <cp:lastPrinted>2023-04-11T11:06:17Z</cp:lastPrinted>
  <dcterms:created xsi:type="dcterms:W3CDTF">2021-01-12T19:44:19Z</dcterms:created>
  <dcterms:modified xsi:type="dcterms:W3CDTF">2023-04-11T11:07:48Z</dcterms:modified>
  <cp:category/>
  <cp:version/>
  <cp:contentType/>
  <cp:contentStatus/>
</cp:coreProperties>
</file>