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40" activeTab="0"/>
  </bookViews>
  <sheets>
    <sheet name="Анна таб № 3 свод" sheetId="1" r:id="rId1"/>
  </sheets>
  <definedNames>
    <definedName name="_xlnm.Print_Titles" localSheetId="0">'Анна таб № 3 свод'!$11:$14</definedName>
    <definedName name="_xlnm.Print_Area" localSheetId="0">'Анна таб № 3 свод'!$A$1:$S$223</definedName>
  </definedNames>
  <calcPr fullCalcOnLoad="1"/>
</workbook>
</file>

<file path=xl/sharedStrings.xml><?xml version="1.0" encoding="utf-8"?>
<sst xmlns="http://schemas.openxmlformats.org/spreadsheetml/2006/main" count="316" uniqueCount="113">
  <si>
    <t>Статус</t>
  </si>
  <si>
    <t>Наименование муниципальной программы, подпрограммы, основного мероприятия</t>
  </si>
  <si>
    <t>Источники ресурсного обеспечения</t>
  </si>
  <si>
    <t>Оценка расходов по годам реализации муниципальной  программы, тыс.руб.</t>
  </si>
  <si>
    <t>Всего</t>
  </si>
  <si>
    <t>в том числе по годам реализации</t>
  </si>
  <si>
    <t>2014         (первый год реализации)</t>
  </si>
  <si>
    <t>2016       (третий год реализации)</t>
  </si>
  <si>
    <t>2017        (четвертый год реализации)</t>
  </si>
  <si>
    <t>2018        (пятый год реализации)</t>
  </si>
  <si>
    <t>2019 (шестой год реализации)</t>
  </si>
  <si>
    <t>Муниципальная  программа</t>
  </si>
  <si>
    <t>Всего, в том числе:</t>
  </si>
  <si>
    <t>федеральный бюджет</t>
  </si>
  <si>
    <t>областной бюджет</t>
  </si>
  <si>
    <t>местный бюджет</t>
  </si>
  <si>
    <t>средства юр. и физ. лиц</t>
  </si>
  <si>
    <t>в том числе</t>
  </si>
  <si>
    <t>Подпрограмма 1</t>
  </si>
  <si>
    <t>Развитие  и обеспечение доступности  дошкольного образования</t>
  </si>
  <si>
    <t>Основное мероприятие 1.1</t>
  </si>
  <si>
    <t>Развитие инфраструктуры доступности   качественного дошкольного образования</t>
  </si>
  <si>
    <t>Основное мероприятие 1.2</t>
  </si>
  <si>
    <t xml:space="preserve">Обеспечение деятельности дошкольных образовательных учреждений, повышение качества дошкольного образования </t>
  </si>
  <si>
    <t>Основное мероприятие 1.3</t>
  </si>
  <si>
    <t>Создание условий   введения  ФГОС ДО</t>
  </si>
  <si>
    <t>Подпрограмма 2</t>
  </si>
  <si>
    <t>Развитие общего образования</t>
  </si>
  <si>
    <t>Основное мероприятие 2.1</t>
  </si>
  <si>
    <t>Обеспечение доступности качественного  общего образования,  транспортной  доступности</t>
  </si>
  <si>
    <t>Основное мероприятие 2.2</t>
  </si>
  <si>
    <t>Обеспечение деятельности образовательных учреждений</t>
  </si>
  <si>
    <t>Основное мероприятие 2.3</t>
  </si>
  <si>
    <t>Обеспечение государственных гарантий на получение бесплатного общего образования</t>
  </si>
  <si>
    <t>Основное мероприятие 2.4</t>
  </si>
  <si>
    <t>Развитие кадрового потенциала  системы общего  образования</t>
  </si>
  <si>
    <t>Основное мероприятие 2.5</t>
  </si>
  <si>
    <t>Совершенствование организации школьного питания</t>
  </si>
  <si>
    <t>Основное мероприятие 2.6</t>
  </si>
  <si>
    <t>Основное мероприятие 2.7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</si>
  <si>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</si>
  <si>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Основное мероприятие 2.8</t>
  </si>
  <si>
    <t>«Организация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организациях».</t>
  </si>
  <si>
    <t>Основное мероприятие 2.9</t>
  </si>
  <si>
    <t>«Обеспечение выплат ежемесячного денежного вознаграждения за классное руководство педагогическим работникам государственных образовательных организаций субъектов Российской Федерации и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образовательные  программы».</t>
  </si>
  <si>
    <t>Основное мероприятие 2.10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</si>
  <si>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</t>
  </si>
  <si>
    <t>Подпрограмма 3</t>
  </si>
  <si>
    <t xml:space="preserve">Развитие системы  воспитания, дополнительного образования, вовлечения молодёжи  в социальную практику   и  социальная защита  детей . </t>
  </si>
  <si>
    <t>Основное мероприятие 3.1.</t>
  </si>
  <si>
    <t xml:space="preserve">Обеспечение деятельности учреждений дополнительного образования </t>
  </si>
  <si>
    <t xml:space="preserve">Основное мероприятие  3.2 </t>
  </si>
  <si>
    <t>Развитие кадрового потенциала  системы  дополнительного образования   детей</t>
  </si>
  <si>
    <t>Основное мероприятие 3.3.</t>
  </si>
  <si>
    <t>Вовлечение  молодёжи в социальную практику, мероприятия связанные с вовлечением молодёжи в социальную  практику</t>
  </si>
  <si>
    <t>Основное мероприятие 3.4.</t>
  </si>
  <si>
    <t>Мероприятия по организации  летней оздоровительной кампании.</t>
  </si>
  <si>
    <t>Основное мероприятие 3.5</t>
  </si>
  <si>
    <t>Основное мероприятие 3.6</t>
  </si>
  <si>
    <t xml:space="preserve"> Обеспечение выплат единовременного пособия при всех формах устройства детей, лишенных родительского попечения, в семью</t>
  </si>
  <si>
    <t>Основное мероприятие 3.7.</t>
  </si>
  <si>
    <t xml:space="preserve"> Обеспечение выплат  семьям опекунов на содержание подопечных детей</t>
  </si>
  <si>
    <t>Основное мероприятие   3.8</t>
  </si>
  <si>
    <t xml:space="preserve"> Обеспечение выплат приемной семье на содержание подопечных детей</t>
  </si>
  <si>
    <t>Основное мероприятие   3.9.</t>
  </si>
  <si>
    <t>Обеспечение выплаты вознаграждения, причитающегося приемному родителю</t>
  </si>
  <si>
    <t>Основное мероприятие 3.10.</t>
  </si>
  <si>
    <t>Обеспечение выплаты единовременного пособия при передаче ребенка в семью</t>
  </si>
  <si>
    <t>Основное мероприятие 3.11.</t>
  </si>
  <si>
    <t>Обеспечение выплат единовременного пособия при устройстве в семью ребенка-инвалида или ребенка, достигшего 10 лет, а так же при одновременной передаче на воспитание в семью ребенка вместе с его  братьями (сестрами)</t>
  </si>
  <si>
    <t>Основное мероприятие 3.12.</t>
  </si>
  <si>
    <t>Мероприятия по допризывной подготовке  молодёжи</t>
  </si>
  <si>
    <t>Основное мероприятие 3.13</t>
  </si>
  <si>
    <t>Обеспечение выполнения переданных полномочий по организации и осуществлению деятельности по опеке и попечительству</t>
  </si>
  <si>
    <t>Основное мероприятие 3.14</t>
  </si>
  <si>
    <t>Обеспечение выплаты компенсации части родительской платы за присмотр и уход за детьми в дошкольных образовательных учреждениях</t>
  </si>
  <si>
    <t>Основное мероприятие 3.15</t>
  </si>
  <si>
    <t>Мероприятия в сфере осуществления отдельных государственных полномочий по осуществлению деятельности по профилактике безнадзорности и правонарушений несовершеннолетних</t>
  </si>
  <si>
    <t>Основное мероприятие 3.16</t>
  </si>
  <si>
    <t>Введение механизма персонифицированного финансирования в системе дополнительного образования детей»</t>
  </si>
  <si>
    <t>Основное мероприятие 3.17</t>
  </si>
  <si>
    <t>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</si>
  <si>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Основное мероприятие 3.18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</si>
  <si>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</si>
  <si>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Программа 4</t>
  </si>
  <si>
    <t>Обеспечение деятельности отдела образования, опеки и попечительства   и подведомственных  учреждений</t>
  </si>
  <si>
    <t>Основное мероприятие 4.1</t>
  </si>
  <si>
    <t>Основное мероприятие 4.2</t>
  </si>
  <si>
    <t>Финансовое обеспечение функций аппарата управления отдела образования, опеки и попечительства администрации Аннинского муниципального района и прочих учреждений образования, подведомственных отделу образования, опеки и попечительства</t>
  </si>
  <si>
    <t>Основное мероприятие 4.3</t>
  </si>
  <si>
    <t>Развитие кадрового потенциала прочих учреждений подведомственных отделу образования, опеки и попечительства</t>
  </si>
  <si>
    <t>2020 (седьмой год реализации)</t>
  </si>
  <si>
    <t>2021(восьмой год реализации)</t>
  </si>
  <si>
    <t>Обеспечение развития инфраструктуры и организационно-экономических механизмов, обеспечивающих максимально равную доступность услуг общего и дополнительного образования Аннинского муниципального района</t>
  </si>
  <si>
    <t>"создание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»</t>
  </si>
  <si>
    <t>2015       (второй год реализации)</t>
  </si>
  <si>
    <t>2024 (прогнозная оценка)</t>
  </si>
  <si>
    <t xml:space="preserve">Финансовое обеспечение и прогнозная (справочная) оценка расходов </t>
  </si>
  <si>
    <t>на реализацию муниципальной  программы Аннинского  муниципального района  Воронежской области</t>
  </si>
  <si>
    <t>2025 (прогнозная оценка)</t>
  </si>
  <si>
    <t>2026 (прогнозная оценка)</t>
  </si>
  <si>
    <t>2027 (прогнозная оценка)</t>
  </si>
  <si>
    <t>Основное мероприятие 2.11</t>
  </si>
  <si>
    <t>Мероприятия по организации деятельности центра трудовой адаптации детей и подростков</t>
  </si>
  <si>
    <t>2022 (факт)</t>
  </si>
  <si>
    <t>Основное мероприятие 2.12</t>
  </si>
  <si>
    <t>«Обновление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организациях»</t>
  </si>
  <si>
    <t>Приложение № 2                                                                                                                                         к муниципальной программе Аннинского муниципального района "Развитие образования" на 2014-2028 года</t>
  </si>
  <si>
    <t xml:space="preserve">"Развитие образования" на 2014-2028 годы     </t>
  </si>
  <si>
    <t>2023 (факт)</t>
  </si>
  <si>
    <t>2028 (прогнозная оценка)</t>
  </si>
  <si>
    <t>"Развитие образования"                        на 2014-2028 годы</t>
  </si>
  <si>
    <t>"Проведение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</si>
</sst>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_р_._-;\-* #,##0.0_р_._-;_-* &quot;-&quot;??_р_._-;_-@_-"/>
    <numFmt numFmtId="169" formatCode="_-* #,##0.0_р_._-;\-* #,##0.0_р_._-;_-* &quot;-&quot;?_р_._-;_-@_-"/>
    <numFmt numFmtId="170" formatCode="0.0"/>
    <numFmt numFmtId="171" formatCode="_-* #,##0.0\ _₽_-;\-* #,##0.0\ _₽_-;_-* &quot;-&quot;?\ _₽_-;_-@_-"/>
  </numFmts>
  <fonts count="57"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9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6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60"/>
      <name val="Times New Roman"/>
      <family val="2"/>
    </font>
    <font>
      <u val="single"/>
      <sz val="6"/>
      <color indexed="20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0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6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6"/>
      <color theme="11"/>
      <name val="Arial Cyr"/>
      <family val="0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8" borderId="0" applyNumberFormat="0" applyBorder="0" applyAlignment="0" applyProtection="0"/>
    <xf numFmtId="0" fontId="13" fillId="3" borderId="0" applyNumberFormat="0" applyBorder="0" applyAlignment="0" applyProtection="0"/>
    <xf numFmtId="0" fontId="5" fillId="19" borderId="1" applyNumberFormat="0" applyAlignment="0" applyProtection="0"/>
    <xf numFmtId="0" fontId="10" fillId="20" borderId="2" applyNumberFormat="0" applyAlignment="0" applyProtection="0"/>
    <xf numFmtId="0" fontId="1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0" applyNumberFormat="0" applyBorder="0" applyAlignment="0" applyProtection="0"/>
    <xf numFmtId="0" fontId="0" fillId="22" borderId="7" applyNumberFormat="0" applyFont="0" applyAlignment="0" applyProtection="0"/>
    <xf numFmtId="0" fontId="4" fillId="19" borderId="8" applyNumberFormat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3" fillId="6" borderId="1" applyNumberFormat="0" applyAlignment="0" applyProtection="0"/>
    <xf numFmtId="0" fontId="41" fillId="29" borderId="9" applyNumberFormat="0" applyAlignment="0" applyProtection="0"/>
    <xf numFmtId="0" fontId="42" fillId="29" borderId="10" applyNumberFormat="0" applyAlignment="0" applyProtection="0"/>
    <xf numFmtId="0" fontId="43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6" fillId="0" borderId="13" applyNumberFormat="0" applyFill="0" applyAlignment="0" applyProtection="0"/>
    <xf numFmtId="0" fontId="46" fillId="0" borderId="0" applyNumberFormat="0" applyFill="0" applyBorder="0" applyAlignment="0" applyProtection="0"/>
    <xf numFmtId="0" fontId="9" fillId="0" borderId="14" applyNumberFormat="0" applyFill="0" applyAlignment="0" applyProtection="0"/>
    <xf numFmtId="0" fontId="47" fillId="30" borderId="15" applyNumberFormat="0" applyAlignment="0" applyProtection="0"/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3" borderId="16" applyNumberFormat="0" applyFont="0" applyAlignment="0" applyProtection="0"/>
    <xf numFmtId="9" fontId="0" fillId="0" borderId="0" applyFont="0" applyFill="0" applyBorder="0" applyAlignment="0" applyProtection="0"/>
    <xf numFmtId="0" fontId="53" fillId="0" borderId="17" applyNumberFormat="0" applyFill="0" applyAlignment="0" applyProtection="0"/>
    <xf numFmtId="0" fontId="5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5" fillId="34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right"/>
    </xf>
    <xf numFmtId="167" fontId="18" fillId="0" borderId="0" xfId="81" applyFont="1" applyFill="1" applyAlignment="1">
      <alignment horizontal="right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169" fontId="18" fillId="0" borderId="0" xfId="0" applyNumberFormat="1" applyFont="1" applyFill="1" applyAlignment="1">
      <alignment/>
    </xf>
    <xf numFmtId="0" fontId="18" fillId="0" borderId="18" xfId="0" applyFont="1" applyFill="1" applyBorder="1" applyAlignment="1">
      <alignment/>
    </xf>
    <xf numFmtId="0" fontId="18" fillId="0" borderId="18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vertical="center"/>
    </xf>
    <xf numFmtId="167" fontId="18" fillId="0" borderId="18" xfId="0" applyNumberFormat="1" applyFont="1" applyFill="1" applyBorder="1" applyAlignment="1">
      <alignment/>
    </xf>
    <xf numFmtId="0" fontId="18" fillId="0" borderId="18" xfId="0" applyFont="1" applyFill="1" applyBorder="1" applyAlignment="1">
      <alignment horizontal="center" vertical="center" wrapText="1"/>
    </xf>
    <xf numFmtId="168" fontId="18" fillId="0" borderId="18" xfId="81" applyNumberFormat="1" applyFont="1" applyFill="1" applyBorder="1" applyAlignment="1">
      <alignment/>
    </xf>
    <xf numFmtId="167" fontId="18" fillId="0" borderId="18" xfId="81" applyFont="1" applyFill="1" applyBorder="1" applyAlignment="1">
      <alignment/>
    </xf>
    <xf numFmtId="168" fontId="18" fillId="0" borderId="18" xfId="0" applyNumberFormat="1" applyFont="1" applyFill="1" applyBorder="1" applyAlignment="1">
      <alignment/>
    </xf>
    <xf numFmtId="170" fontId="18" fillId="0" borderId="18" xfId="0" applyNumberFormat="1" applyFont="1" applyFill="1" applyBorder="1" applyAlignment="1">
      <alignment/>
    </xf>
    <xf numFmtId="2" fontId="18" fillId="0" borderId="18" xfId="0" applyNumberFormat="1" applyFont="1" applyFill="1" applyBorder="1" applyAlignment="1">
      <alignment/>
    </xf>
    <xf numFmtId="2" fontId="18" fillId="0" borderId="18" xfId="0" applyNumberFormat="1" applyFont="1" applyFill="1" applyBorder="1" applyAlignment="1">
      <alignment horizontal="center"/>
    </xf>
    <xf numFmtId="168" fontId="19" fillId="0" borderId="18" xfId="81" applyNumberFormat="1" applyFont="1" applyFill="1" applyBorder="1" applyAlignment="1">
      <alignment/>
    </xf>
    <xf numFmtId="170" fontId="56" fillId="0" borderId="18" xfId="0" applyNumberFormat="1" applyFont="1" applyFill="1" applyBorder="1" applyAlignment="1">
      <alignment/>
    </xf>
    <xf numFmtId="170" fontId="18" fillId="0" borderId="0" xfId="0" applyNumberFormat="1" applyFont="1" applyFill="1" applyAlignment="1">
      <alignment/>
    </xf>
    <xf numFmtId="0" fontId="20" fillId="0" borderId="18" xfId="0" applyFont="1" applyFill="1" applyBorder="1" applyAlignment="1">
      <alignment horizontal="center" vertical="center" wrapText="1"/>
    </xf>
    <xf numFmtId="168" fontId="19" fillId="0" borderId="18" xfId="0" applyNumberFormat="1" applyFont="1" applyFill="1" applyBorder="1" applyAlignment="1">
      <alignment/>
    </xf>
    <xf numFmtId="167" fontId="19" fillId="0" borderId="18" xfId="81" applyFont="1" applyFill="1" applyBorder="1" applyAlignment="1">
      <alignment/>
    </xf>
    <xf numFmtId="168" fontId="21" fillId="0" borderId="18" xfId="81" applyNumberFormat="1" applyFont="1" applyFill="1" applyBorder="1" applyAlignment="1">
      <alignment/>
    </xf>
    <xf numFmtId="170" fontId="18" fillId="0" borderId="18" xfId="0" applyNumberFormat="1" applyFont="1" applyFill="1" applyBorder="1" applyAlignment="1">
      <alignment horizontal="center"/>
    </xf>
    <xf numFmtId="169" fontId="21" fillId="0" borderId="18" xfId="0" applyNumberFormat="1" applyFont="1" applyFill="1" applyBorder="1" applyAlignment="1">
      <alignment/>
    </xf>
    <xf numFmtId="168" fontId="18" fillId="0" borderId="18" xfId="81" applyNumberFormat="1" applyFont="1" applyFill="1" applyBorder="1" applyAlignment="1">
      <alignment horizontal="center"/>
    </xf>
    <xf numFmtId="169" fontId="18" fillId="0" borderId="18" xfId="0" applyNumberFormat="1" applyFont="1" applyFill="1" applyBorder="1" applyAlignment="1">
      <alignment/>
    </xf>
    <xf numFmtId="168" fontId="18" fillId="0" borderId="18" xfId="0" applyNumberFormat="1" applyFont="1" applyFill="1" applyBorder="1" applyAlignment="1">
      <alignment horizontal="center"/>
    </xf>
    <xf numFmtId="168" fontId="18" fillId="0" borderId="18" xfId="81" applyNumberFormat="1" applyFont="1" applyFill="1" applyBorder="1" applyAlignment="1">
      <alignment horizontal="left"/>
    </xf>
    <xf numFmtId="167" fontId="18" fillId="0" borderId="18" xfId="81" applyFont="1" applyFill="1" applyBorder="1" applyAlignment="1">
      <alignment horizontal="left"/>
    </xf>
    <xf numFmtId="170" fontId="22" fillId="0" borderId="18" xfId="0" applyNumberFormat="1" applyFont="1" applyFill="1" applyBorder="1" applyAlignment="1">
      <alignment horizontal="right" wrapText="1"/>
    </xf>
    <xf numFmtId="0" fontId="23" fillId="0" borderId="18" xfId="0" applyFont="1" applyFill="1" applyBorder="1" applyAlignment="1">
      <alignment/>
    </xf>
    <xf numFmtId="168" fontId="24" fillId="0" borderId="18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wrapText="1"/>
    </xf>
    <xf numFmtId="0" fontId="18" fillId="0" borderId="18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wrapText="1"/>
    </xf>
    <xf numFmtId="0" fontId="23" fillId="0" borderId="18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top" wrapText="1"/>
    </xf>
    <xf numFmtId="0" fontId="18" fillId="0" borderId="19" xfId="0" applyFont="1" applyFill="1" applyBorder="1" applyAlignment="1">
      <alignment horizontal="center" wrapText="1"/>
    </xf>
    <xf numFmtId="0" fontId="18" fillId="0" borderId="20" xfId="0" applyFont="1" applyFill="1" applyBorder="1" applyAlignment="1">
      <alignment horizontal="center" wrapText="1"/>
    </xf>
    <xf numFmtId="0" fontId="18" fillId="0" borderId="21" xfId="0" applyFont="1" applyFill="1" applyBorder="1" applyAlignment="1">
      <alignment horizontal="center" wrapText="1"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top" wrapText="1"/>
    </xf>
    <xf numFmtId="0" fontId="18" fillId="0" borderId="20" xfId="0" applyFont="1" applyFill="1" applyBorder="1" applyAlignment="1">
      <alignment horizontal="center" vertical="top" wrapText="1"/>
    </xf>
    <xf numFmtId="0" fontId="18" fillId="0" borderId="21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 horizontal="right" vertical="top" wrapText="1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Linked Cell" xfId="48"/>
    <cellStyle name="Neutral" xfId="49"/>
    <cellStyle name="Note" xfId="50"/>
    <cellStyle name="Output" xfId="51"/>
    <cellStyle name="Title" xfId="52"/>
    <cellStyle name="Warning Text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Hyperlink" xfId="63"/>
    <cellStyle name="Currency" xfId="64"/>
    <cellStyle name="Currency [0]" xfId="65"/>
    <cellStyle name="Заголовок 1" xfId="66"/>
    <cellStyle name="Заголовок 2" xfId="67"/>
    <cellStyle name="Заголовок 3" xfId="68"/>
    <cellStyle name="Заголовок 4" xfId="69"/>
    <cellStyle name="Итог" xfId="70"/>
    <cellStyle name="Контрольная ячейка" xfId="71"/>
    <cellStyle name="Название" xfId="72"/>
    <cellStyle name="Нейтральный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3"/>
  <sheetViews>
    <sheetView tabSelected="1" view="pageBreakPreview" zoomScale="70" zoomScaleSheetLayoutView="70" zoomScalePageLayoutView="0" workbookViewId="0" topLeftCell="A87">
      <selection activeCell="B103" sqref="B103:B107"/>
    </sheetView>
  </sheetViews>
  <sheetFormatPr defaultColWidth="9.00390625" defaultRowHeight="12.75"/>
  <cols>
    <col min="1" max="1" width="7.375" style="1" customWidth="1"/>
    <col min="2" max="2" width="17.125" style="2" customWidth="1"/>
    <col min="3" max="3" width="20.375" style="1" customWidth="1"/>
    <col min="4" max="4" width="17.75390625" style="1" customWidth="1"/>
    <col min="5" max="14" width="13.75390625" style="1" customWidth="1"/>
    <col min="15" max="15" width="15.375" style="1" customWidth="1"/>
    <col min="16" max="17" width="16.00390625" style="1" customWidth="1"/>
    <col min="18" max="18" width="16.125" style="1" customWidth="1"/>
    <col min="19" max="19" width="17.625" style="1" customWidth="1"/>
    <col min="20" max="16384" width="9.00390625" style="1" customWidth="1"/>
  </cols>
  <sheetData>
    <row r="1" spans="5:10" ht="15">
      <c r="E1" s="3"/>
      <c r="F1" s="3"/>
      <c r="G1" s="3"/>
      <c r="H1" s="3"/>
      <c r="I1" s="3"/>
      <c r="J1" s="4"/>
    </row>
    <row r="2" spans="5:18" ht="15" customHeight="1">
      <c r="E2" s="3"/>
      <c r="F2" s="3"/>
      <c r="G2" s="3"/>
      <c r="H2" s="3"/>
      <c r="I2" s="3"/>
      <c r="J2" s="3"/>
      <c r="M2" s="59" t="s">
        <v>107</v>
      </c>
      <c r="N2" s="59"/>
      <c r="O2" s="59"/>
      <c r="P2" s="59"/>
      <c r="Q2" s="59"/>
      <c r="R2" s="59"/>
    </row>
    <row r="3" spans="5:18" ht="15">
      <c r="E3" s="5"/>
      <c r="F3" s="5"/>
      <c r="G3" s="5"/>
      <c r="H3" s="5"/>
      <c r="I3" s="5"/>
      <c r="J3" s="5"/>
      <c r="M3" s="59"/>
      <c r="N3" s="59"/>
      <c r="O3" s="59"/>
      <c r="P3" s="59"/>
      <c r="Q3" s="59"/>
      <c r="R3" s="59"/>
    </row>
    <row r="4" spans="5:18" ht="15">
      <c r="E4" s="3"/>
      <c r="F4" s="3"/>
      <c r="G4" s="38"/>
      <c r="H4" s="38"/>
      <c r="I4" s="38"/>
      <c r="J4" s="38"/>
      <c r="M4" s="59"/>
      <c r="N4" s="59"/>
      <c r="O4" s="59"/>
      <c r="P4" s="59"/>
      <c r="Q4" s="59"/>
      <c r="R4" s="59"/>
    </row>
    <row r="5" spans="7:18" ht="15">
      <c r="G5" s="6"/>
      <c r="H5" s="6"/>
      <c r="I5" s="6"/>
      <c r="J5" s="6"/>
      <c r="M5" s="59"/>
      <c r="N5" s="59"/>
      <c r="O5" s="59"/>
      <c r="P5" s="59"/>
      <c r="Q5" s="59"/>
      <c r="R5" s="59"/>
    </row>
    <row r="6" spans="1:10" ht="15">
      <c r="A6" s="39" t="s">
        <v>97</v>
      </c>
      <c r="B6" s="39"/>
      <c r="C6" s="39"/>
      <c r="D6" s="39"/>
      <c r="E6" s="39"/>
      <c r="F6" s="39"/>
      <c r="G6" s="39"/>
      <c r="H6" s="39"/>
      <c r="I6" s="39"/>
      <c r="J6" s="39"/>
    </row>
    <row r="7" spans="1:10" ht="15">
      <c r="A7" s="39" t="s">
        <v>98</v>
      </c>
      <c r="B7" s="39"/>
      <c r="C7" s="39"/>
      <c r="D7" s="39"/>
      <c r="E7" s="39"/>
      <c r="F7" s="39"/>
      <c r="G7" s="39"/>
      <c r="H7" s="39"/>
      <c r="I7" s="39"/>
      <c r="J7" s="39"/>
    </row>
    <row r="8" spans="1:10" ht="15">
      <c r="A8" s="39" t="s">
        <v>108</v>
      </c>
      <c r="B8" s="39"/>
      <c r="C8" s="39"/>
      <c r="D8" s="39"/>
      <c r="E8" s="39"/>
      <c r="F8" s="39"/>
      <c r="G8" s="39"/>
      <c r="H8" s="39"/>
      <c r="I8" s="39"/>
      <c r="J8" s="39"/>
    </row>
    <row r="9" spans="6:8" ht="15">
      <c r="F9" s="7"/>
      <c r="G9" s="7"/>
      <c r="H9" s="7"/>
    </row>
    <row r="10" ht="15">
      <c r="E10" s="22"/>
    </row>
    <row r="11" spans="1:19" ht="16.5" customHeight="1">
      <c r="A11" s="41" t="s">
        <v>0</v>
      </c>
      <c r="B11" s="44" t="s">
        <v>1</v>
      </c>
      <c r="C11" s="44" t="s">
        <v>2</v>
      </c>
      <c r="D11" s="40" t="s">
        <v>3</v>
      </c>
      <c r="E11" s="40"/>
      <c r="F11" s="40"/>
      <c r="G11" s="40"/>
      <c r="H11" s="40"/>
      <c r="I11" s="40"/>
      <c r="J11" s="40"/>
      <c r="K11" s="8"/>
      <c r="L11" s="8"/>
      <c r="M11" s="8"/>
      <c r="N11" s="8"/>
      <c r="O11" s="8"/>
      <c r="P11" s="8"/>
      <c r="Q11" s="8"/>
      <c r="R11" s="8"/>
      <c r="S11" s="8"/>
    </row>
    <row r="12" spans="1:19" ht="15">
      <c r="A12" s="42"/>
      <c r="B12" s="45"/>
      <c r="C12" s="45"/>
      <c r="D12" s="40" t="s">
        <v>4</v>
      </c>
      <c r="E12" s="40" t="s">
        <v>5</v>
      </c>
      <c r="F12" s="40"/>
      <c r="G12" s="40"/>
      <c r="H12" s="40"/>
      <c r="I12" s="40"/>
      <c r="J12" s="40"/>
      <c r="K12" s="8"/>
      <c r="L12" s="8"/>
      <c r="M12" s="8"/>
      <c r="N12" s="8"/>
      <c r="O12" s="8"/>
      <c r="P12" s="8"/>
      <c r="Q12" s="8"/>
      <c r="R12" s="8"/>
      <c r="S12" s="8"/>
    </row>
    <row r="13" spans="1:19" s="2" customFormat="1" ht="60">
      <c r="A13" s="43"/>
      <c r="B13" s="46"/>
      <c r="C13" s="46"/>
      <c r="D13" s="40"/>
      <c r="E13" s="13" t="s">
        <v>6</v>
      </c>
      <c r="F13" s="23" t="s">
        <v>95</v>
      </c>
      <c r="G13" s="13" t="s">
        <v>7</v>
      </c>
      <c r="H13" s="13" t="s">
        <v>8</v>
      </c>
      <c r="I13" s="13" t="s">
        <v>9</v>
      </c>
      <c r="J13" s="13" t="s">
        <v>10</v>
      </c>
      <c r="K13" s="13" t="s">
        <v>91</v>
      </c>
      <c r="L13" s="13" t="s">
        <v>92</v>
      </c>
      <c r="M13" s="13" t="s">
        <v>104</v>
      </c>
      <c r="N13" s="13" t="s">
        <v>109</v>
      </c>
      <c r="O13" s="13" t="s">
        <v>96</v>
      </c>
      <c r="P13" s="13" t="s">
        <v>99</v>
      </c>
      <c r="Q13" s="13" t="s">
        <v>100</v>
      </c>
      <c r="R13" s="13" t="s">
        <v>101</v>
      </c>
      <c r="S13" s="13" t="s">
        <v>110</v>
      </c>
    </row>
    <row r="14" spans="1:19" ht="15">
      <c r="A14" s="9">
        <v>1</v>
      </c>
      <c r="B14" s="10">
        <f aca="true" t="shared" si="0" ref="B14:O14">A14+1</f>
        <v>2</v>
      </c>
      <c r="C14" s="9">
        <f t="shared" si="0"/>
        <v>3</v>
      </c>
      <c r="D14" s="9">
        <f t="shared" si="0"/>
        <v>4</v>
      </c>
      <c r="E14" s="9">
        <f t="shared" si="0"/>
        <v>5</v>
      </c>
      <c r="F14" s="9">
        <f t="shared" si="0"/>
        <v>6</v>
      </c>
      <c r="G14" s="9">
        <f t="shared" si="0"/>
        <v>7</v>
      </c>
      <c r="H14" s="9">
        <f t="shared" si="0"/>
        <v>8</v>
      </c>
      <c r="I14" s="9">
        <f t="shared" si="0"/>
        <v>9</v>
      </c>
      <c r="J14" s="9">
        <f t="shared" si="0"/>
        <v>10</v>
      </c>
      <c r="K14" s="9">
        <f t="shared" si="0"/>
        <v>11</v>
      </c>
      <c r="L14" s="9">
        <f t="shared" si="0"/>
        <v>12</v>
      </c>
      <c r="M14" s="9">
        <f t="shared" si="0"/>
        <v>13</v>
      </c>
      <c r="N14" s="9">
        <f t="shared" si="0"/>
        <v>14</v>
      </c>
      <c r="O14" s="9">
        <f t="shared" si="0"/>
        <v>15</v>
      </c>
      <c r="P14" s="9">
        <v>16</v>
      </c>
      <c r="Q14" s="9">
        <v>17</v>
      </c>
      <c r="R14" s="9">
        <v>18</v>
      </c>
      <c r="S14" s="9">
        <v>18</v>
      </c>
    </row>
    <row r="15" spans="1:19" s="37" customFormat="1" ht="19.5" customHeight="1">
      <c r="A15" s="49" t="s">
        <v>11</v>
      </c>
      <c r="B15" s="50" t="s">
        <v>111</v>
      </c>
      <c r="C15" s="35" t="s">
        <v>12</v>
      </c>
      <c r="D15" s="36">
        <f>E15+F15+G15+H15+I15+J15+K15+L15+M15+N15+O15+P15+Q15+R15+S15</f>
        <v>11465617.213999998</v>
      </c>
      <c r="E15" s="36">
        <f aca="true" t="shared" si="1" ref="E15:N15">E16+E17+E18+E19</f>
        <v>496034.2</v>
      </c>
      <c r="F15" s="36">
        <f t="shared" si="1"/>
        <v>541110.7999999999</v>
      </c>
      <c r="G15" s="36">
        <f t="shared" si="1"/>
        <v>568332.4</v>
      </c>
      <c r="H15" s="36">
        <f t="shared" si="1"/>
        <v>509941.2</v>
      </c>
      <c r="I15" s="36">
        <f t="shared" si="1"/>
        <v>498545.1</v>
      </c>
      <c r="J15" s="36">
        <f t="shared" si="1"/>
        <v>608030.3999999999</v>
      </c>
      <c r="K15" s="36">
        <f t="shared" si="1"/>
        <v>636623.3999999999</v>
      </c>
      <c r="L15" s="36">
        <f t="shared" si="1"/>
        <v>923967.1009999998</v>
      </c>
      <c r="M15" s="36">
        <f t="shared" si="1"/>
        <v>1399574.8739999998</v>
      </c>
      <c r="N15" s="36">
        <f t="shared" si="1"/>
        <v>818434.0000000001</v>
      </c>
      <c r="O15" s="36">
        <f>O16+O17+O18+O19</f>
        <v>815112.2609999999</v>
      </c>
      <c r="P15" s="36">
        <f>P16+P17+P18+P19</f>
        <v>862393.7279999999</v>
      </c>
      <c r="Q15" s="36">
        <f>Q16+Q17+Q18+Q19</f>
        <v>1212762.0499999998</v>
      </c>
      <c r="R15" s="36">
        <f>R16+R17+R18+R19</f>
        <v>787377.85</v>
      </c>
      <c r="S15" s="36">
        <f>S16+S17+S18+S19</f>
        <v>787377.85</v>
      </c>
    </row>
    <row r="16" spans="1:19" s="37" customFormat="1" ht="19.5" customHeight="1">
      <c r="A16" s="49"/>
      <c r="B16" s="50"/>
      <c r="C16" s="35" t="s">
        <v>13</v>
      </c>
      <c r="D16" s="36">
        <f aca="true" t="shared" si="2" ref="D16:D69">E16+F16+G16+H16+I16+J16+K16+L16+M16+N16+O16+P16+Q16+R16+S16</f>
        <v>328918.28300000005</v>
      </c>
      <c r="E16" s="36">
        <f aca="true" t="shared" si="3" ref="E16:S16">E22+E43+E109+E205</f>
        <v>0</v>
      </c>
      <c r="F16" s="36">
        <f t="shared" si="3"/>
        <v>0</v>
      </c>
      <c r="G16" s="36">
        <f t="shared" si="3"/>
        <v>0</v>
      </c>
      <c r="H16" s="36">
        <f t="shared" si="3"/>
        <v>0</v>
      </c>
      <c r="I16" s="36">
        <f t="shared" si="3"/>
        <v>200.2</v>
      </c>
      <c r="J16" s="36">
        <f t="shared" si="3"/>
        <v>6419.3</v>
      </c>
      <c r="K16" s="36">
        <f t="shared" si="3"/>
        <v>19619.5</v>
      </c>
      <c r="L16" s="36">
        <f t="shared" si="3"/>
        <v>53630.200000000004</v>
      </c>
      <c r="M16" s="36">
        <f t="shared" si="3"/>
        <v>32927.126000000004</v>
      </c>
      <c r="N16" s="36">
        <f t="shared" si="3"/>
        <v>35616</v>
      </c>
      <c r="O16" s="36">
        <f t="shared" si="3"/>
        <v>37461.143000000004</v>
      </c>
      <c r="P16" s="36">
        <f t="shared" si="3"/>
        <v>35693.483</v>
      </c>
      <c r="Q16" s="36">
        <f t="shared" si="3"/>
        <v>35783.777</v>
      </c>
      <c r="R16" s="36">
        <f t="shared" si="3"/>
        <v>35783.777</v>
      </c>
      <c r="S16" s="36">
        <f t="shared" si="3"/>
        <v>35783.777</v>
      </c>
    </row>
    <row r="17" spans="1:19" s="37" customFormat="1" ht="19.5" customHeight="1">
      <c r="A17" s="49"/>
      <c r="B17" s="50"/>
      <c r="C17" s="35" t="s">
        <v>14</v>
      </c>
      <c r="D17" s="36">
        <f t="shared" si="2"/>
        <v>7306553.832</v>
      </c>
      <c r="E17" s="36">
        <f aca="true" t="shared" si="4" ref="E17:S17">E23+E44+E110+E206</f>
        <v>289400.5</v>
      </c>
      <c r="F17" s="36">
        <f t="shared" si="4"/>
        <v>323726.99999999994</v>
      </c>
      <c r="G17" s="36">
        <f t="shared" si="4"/>
        <v>356256.60000000003</v>
      </c>
      <c r="H17" s="36">
        <f t="shared" si="4"/>
        <v>306676.8</v>
      </c>
      <c r="I17" s="36">
        <f t="shared" si="4"/>
        <v>290734.6</v>
      </c>
      <c r="J17" s="36">
        <f t="shared" si="4"/>
        <v>373065.5</v>
      </c>
      <c r="K17" s="36">
        <f t="shared" si="4"/>
        <v>373519.69999999995</v>
      </c>
      <c r="L17" s="36">
        <f t="shared" si="4"/>
        <v>577463.4999999999</v>
      </c>
      <c r="M17" s="36">
        <f t="shared" si="4"/>
        <v>1052170.048</v>
      </c>
      <c r="N17" s="36">
        <f t="shared" si="4"/>
        <v>449141.4000000001</v>
      </c>
      <c r="O17" s="36">
        <f t="shared" si="4"/>
        <v>458076.01999999996</v>
      </c>
      <c r="P17" s="36">
        <f t="shared" si="4"/>
        <v>568722.4449999998</v>
      </c>
      <c r="Q17" s="36">
        <f t="shared" si="4"/>
        <v>912789.3729999999</v>
      </c>
      <c r="R17" s="36">
        <f t="shared" si="4"/>
        <v>487405.17299999995</v>
      </c>
      <c r="S17" s="36">
        <f t="shared" si="4"/>
        <v>487405.17299999995</v>
      </c>
    </row>
    <row r="18" spans="1:19" s="37" customFormat="1" ht="19.5" customHeight="1">
      <c r="A18" s="49"/>
      <c r="B18" s="50"/>
      <c r="C18" s="35" t="s">
        <v>15</v>
      </c>
      <c r="D18" s="36">
        <f t="shared" si="2"/>
        <v>3821544.799</v>
      </c>
      <c r="E18" s="36">
        <f aca="true" t="shared" si="5" ref="E18:S18">E24+E45+E111+E207</f>
        <v>206633.7</v>
      </c>
      <c r="F18" s="36">
        <f t="shared" si="5"/>
        <v>217383.8</v>
      </c>
      <c r="G18" s="36">
        <f t="shared" si="5"/>
        <v>212075.8</v>
      </c>
      <c r="H18" s="36">
        <f t="shared" si="5"/>
        <v>203264.40000000002</v>
      </c>
      <c r="I18" s="36">
        <f t="shared" si="5"/>
        <v>207610.3</v>
      </c>
      <c r="J18" s="36">
        <f t="shared" si="5"/>
        <v>228545.59999999998</v>
      </c>
      <c r="K18" s="36">
        <f t="shared" si="5"/>
        <v>243484.2</v>
      </c>
      <c r="L18" s="36">
        <f t="shared" si="5"/>
        <v>292412.401</v>
      </c>
      <c r="M18" s="36">
        <f t="shared" si="5"/>
        <v>313205.5</v>
      </c>
      <c r="N18" s="36">
        <f t="shared" si="5"/>
        <v>332219.5</v>
      </c>
      <c r="O18" s="36">
        <f t="shared" si="5"/>
        <v>318493.098</v>
      </c>
      <c r="P18" s="36">
        <f t="shared" si="5"/>
        <v>256895.80000000002</v>
      </c>
      <c r="Q18" s="36">
        <f t="shared" si="5"/>
        <v>263106.9</v>
      </c>
      <c r="R18" s="36">
        <f t="shared" si="5"/>
        <v>263106.9</v>
      </c>
      <c r="S18" s="36">
        <f t="shared" si="5"/>
        <v>263106.9</v>
      </c>
    </row>
    <row r="19" spans="1:19" s="37" customFormat="1" ht="19.5" customHeight="1">
      <c r="A19" s="49"/>
      <c r="B19" s="50"/>
      <c r="C19" s="35" t="s">
        <v>16</v>
      </c>
      <c r="D19" s="36">
        <f t="shared" si="2"/>
        <v>8600.3</v>
      </c>
      <c r="E19" s="36">
        <f aca="true" t="shared" si="6" ref="E19:S19">E25+E46+E112+E208</f>
        <v>0</v>
      </c>
      <c r="F19" s="36">
        <f t="shared" si="6"/>
        <v>0</v>
      </c>
      <c r="G19" s="36">
        <f t="shared" si="6"/>
        <v>0</v>
      </c>
      <c r="H19" s="36">
        <f t="shared" si="6"/>
        <v>0</v>
      </c>
      <c r="I19" s="36">
        <f t="shared" si="6"/>
        <v>0</v>
      </c>
      <c r="J19" s="36">
        <f t="shared" si="6"/>
        <v>0</v>
      </c>
      <c r="K19" s="36">
        <f t="shared" si="6"/>
        <v>0</v>
      </c>
      <c r="L19" s="36">
        <f t="shared" si="6"/>
        <v>461</v>
      </c>
      <c r="M19" s="36">
        <f t="shared" si="6"/>
        <v>1272.1999999999998</v>
      </c>
      <c r="N19" s="36">
        <f t="shared" si="6"/>
        <v>1457.1</v>
      </c>
      <c r="O19" s="36">
        <f t="shared" si="6"/>
        <v>1082</v>
      </c>
      <c r="P19" s="36">
        <f t="shared" si="6"/>
        <v>1082</v>
      </c>
      <c r="Q19" s="36">
        <f t="shared" si="6"/>
        <v>1082</v>
      </c>
      <c r="R19" s="36">
        <f t="shared" si="6"/>
        <v>1082</v>
      </c>
      <c r="S19" s="36">
        <f t="shared" si="6"/>
        <v>1082</v>
      </c>
    </row>
    <row r="20" spans="1:19" ht="19.5" customHeight="1">
      <c r="A20" s="8" t="s">
        <v>17</v>
      </c>
      <c r="B20" s="11"/>
      <c r="C20" s="8"/>
      <c r="D20" s="24">
        <f>E20+F20+G20+H20+I20+J20+K20+L20+M20+N20+O20+P20+Q20+R20</f>
        <v>0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19.5" customHeight="1">
      <c r="A21" s="47" t="s">
        <v>18</v>
      </c>
      <c r="B21" s="48" t="s">
        <v>19</v>
      </c>
      <c r="C21" s="8" t="s">
        <v>12</v>
      </c>
      <c r="D21" s="24">
        <f t="shared" si="2"/>
        <v>1934983.4</v>
      </c>
      <c r="E21" s="24">
        <f aca="true" t="shared" si="7" ref="E21:N21">E22+E23+E24+E25</f>
        <v>87614.29999999999</v>
      </c>
      <c r="F21" s="24">
        <f t="shared" si="7"/>
        <v>87032.4</v>
      </c>
      <c r="G21" s="24">
        <f t="shared" si="7"/>
        <v>88884.9</v>
      </c>
      <c r="H21" s="24">
        <f t="shared" si="7"/>
        <v>111959.80000000002</v>
      </c>
      <c r="I21" s="24">
        <f t="shared" si="7"/>
        <v>116701.7</v>
      </c>
      <c r="J21" s="24">
        <f t="shared" si="7"/>
        <v>135801.3</v>
      </c>
      <c r="K21" s="24">
        <f t="shared" si="7"/>
        <v>151197.6</v>
      </c>
      <c r="L21" s="24">
        <f t="shared" si="7"/>
        <v>142488</v>
      </c>
      <c r="M21" s="24">
        <f t="shared" si="7"/>
        <v>155704.3</v>
      </c>
      <c r="N21" s="24">
        <f t="shared" si="7"/>
        <v>139769.3</v>
      </c>
      <c r="O21" s="24">
        <f>O22+O23+O24+O25</f>
        <v>143291</v>
      </c>
      <c r="P21" s="24">
        <f>P22+P23+P24+P25</f>
        <v>139552.59999999998</v>
      </c>
      <c r="Q21" s="24">
        <f>Q22+Q23+Q24+Q25</f>
        <v>144995.4</v>
      </c>
      <c r="R21" s="24">
        <f>R22+R23+R24+R25</f>
        <v>144995.4</v>
      </c>
      <c r="S21" s="24">
        <f>S22+S23+S24+S25</f>
        <v>144995.4</v>
      </c>
    </row>
    <row r="22" spans="1:19" ht="19.5" customHeight="1">
      <c r="A22" s="47"/>
      <c r="B22" s="48"/>
      <c r="C22" s="8" t="s">
        <v>13</v>
      </c>
      <c r="D22" s="24">
        <f t="shared" si="2"/>
        <v>0</v>
      </c>
      <c r="E22" s="20">
        <f aca="true" t="shared" si="8" ref="E22:S22">E28+E33+E38</f>
        <v>0</v>
      </c>
      <c r="F22" s="20">
        <f t="shared" si="8"/>
        <v>0</v>
      </c>
      <c r="G22" s="20">
        <f t="shared" si="8"/>
        <v>0</v>
      </c>
      <c r="H22" s="20">
        <f t="shared" si="8"/>
        <v>0</v>
      </c>
      <c r="I22" s="20">
        <f t="shared" si="8"/>
        <v>0</v>
      </c>
      <c r="J22" s="20">
        <f t="shared" si="8"/>
        <v>0</v>
      </c>
      <c r="K22" s="20">
        <f t="shared" si="8"/>
        <v>0</v>
      </c>
      <c r="L22" s="20">
        <f t="shared" si="8"/>
        <v>0</v>
      </c>
      <c r="M22" s="20">
        <f t="shared" si="8"/>
        <v>0</v>
      </c>
      <c r="N22" s="20">
        <f t="shared" si="8"/>
        <v>0</v>
      </c>
      <c r="O22" s="20">
        <f t="shared" si="8"/>
        <v>0</v>
      </c>
      <c r="P22" s="20">
        <f t="shared" si="8"/>
        <v>0</v>
      </c>
      <c r="Q22" s="20">
        <f t="shared" si="8"/>
        <v>0</v>
      </c>
      <c r="R22" s="20">
        <f t="shared" si="8"/>
        <v>0</v>
      </c>
      <c r="S22" s="20">
        <f t="shared" si="8"/>
        <v>0</v>
      </c>
    </row>
    <row r="23" spans="1:19" ht="19.5" customHeight="1">
      <c r="A23" s="47"/>
      <c r="B23" s="48"/>
      <c r="C23" s="8" t="s">
        <v>14</v>
      </c>
      <c r="D23" s="24">
        <f t="shared" si="2"/>
        <v>1114425.7</v>
      </c>
      <c r="E23" s="20">
        <f aca="true" t="shared" si="9" ref="E23:S23">E29+E34+E39</f>
        <v>45865.299999999996</v>
      </c>
      <c r="F23" s="20">
        <f t="shared" si="9"/>
        <v>48244.399999999994</v>
      </c>
      <c r="G23" s="20">
        <f t="shared" si="9"/>
        <v>52892.899999999994</v>
      </c>
      <c r="H23" s="20">
        <f t="shared" si="9"/>
        <v>76912.90000000001</v>
      </c>
      <c r="I23" s="20">
        <f t="shared" si="9"/>
        <v>63507.1</v>
      </c>
      <c r="J23" s="20">
        <f t="shared" si="9"/>
        <v>74148.79999999999</v>
      </c>
      <c r="K23" s="20">
        <f t="shared" si="9"/>
        <v>86788</v>
      </c>
      <c r="L23" s="20">
        <f t="shared" si="9"/>
        <v>76612.5</v>
      </c>
      <c r="M23" s="20">
        <f t="shared" si="9"/>
        <v>88077</v>
      </c>
      <c r="N23" s="20">
        <f t="shared" si="9"/>
        <v>80122.90000000001</v>
      </c>
      <c r="O23" s="20">
        <f t="shared" si="9"/>
        <v>78287</v>
      </c>
      <c r="P23" s="20">
        <f t="shared" si="9"/>
        <v>82256.4</v>
      </c>
      <c r="Q23" s="20">
        <f t="shared" si="9"/>
        <v>86903.5</v>
      </c>
      <c r="R23" s="20">
        <f t="shared" si="9"/>
        <v>86903.5</v>
      </c>
      <c r="S23" s="20">
        <f t="shared" si="9"/>
        <v>86903.5</v>
      </c>
    </row>
    <row r="24" spans="1:19" ht="19.5" customHeight="1">
      <c r="A24" s="47"/>
      <c r="B24" s="48"/>
      <c r="C24" s="8" t="s">
        <v>15</v>
      </c>
      <c r="D24" s="24">
        <f t="shared" si="2"/>
        <v>820523.7</v>
      </c>
      <c r="E24" s="20">
        <f aca="true" t="shared" si="10" ref="E24:S24">E30+E35+E40</f>
        <v>41749</v>
      </c>
      <c r="F24" s="20">
        <f t="shared" si="10"/>
        <v>38788</v>
      </c>
      <c r="G24" s="20">
        <f t="shared" si="10"/>
        <v>35992</v>
      </c>
      <c r="H24" s="20">
        <f t="shared" si="10"/>
        <v>35046.9</v>
      </c>
      <c r="I24" s="20">
        <f t="shared" si="10"/>
        <v>53194.6</v>
      </c>
      <c r="J24" s="20">
        <f t="shared" si="10"/>
        <v>61652.5</v>
      </c>
      <c r="K24" s="20">
        <f t="shared" si="10"/>
        <v>64409.6</v>
      </c>
      <c r="L24" s="20">
        <f t="shared" si="10"/>
        <v>65875.5</v>
      </c>
      <c r="M24" s="20">
        <f t="shared" si="10"/>
        <v>67627.29999999999</v>
      </c>
      <c r="N24" s="20">
        <f t="shared" si="10"/>
        <v>59612.399999999994</v>
      </c>
      <c r="O24" s="20">
        <f t="shared" si="10"/>
        <v>65004</v>
      </c>
      <c r="P24" s="20">
        <f t="shared" si="10"/>
        <v>57296.2</v>
      </c>
      <c r="Q24" s="20">
        <f t="shared" si="10"/>
        <v>58091.899999999994</v>
      </c>
      <c r="R24" s="20">
        <f t="shared" si="10"/>
        <v>58091.899999999994</v>
      </c>
      <c r="S24" s="20">
        <f t="shared" si="10"/>
        <v>58091.899999999994</v>
      </c>
    </row>
    <row r="25" spans="1:19" ht="19.5" customHeight="1">
      <c r="A25" s="47"/>
      <c r="B25" s="48"/>
      <c r="C25" s="8" t="s">
        <v>16</v>
      </c>
      <c r="D25" s="24">
        <f t="shared" si="2"/>
        <v>34</v>
      </c>
      <c r="E25" s="25">
        <f aca="true" t="shared" si="11" ref="E25:S25">E31+E36+E41</f>
        <v>0</v>
      </c>
      <c r="F25" s="25">
        <f t="shared" si="11"/>
        <v>0</v>
      </c>
      <c r="G25" s="25">
        <f t="shared" si="11"/>
        <v>0</v>
      </c>
      <c r="H25" s="25">
        <f t="shared" si="11"/>
        <v>0</v>
      </c>
      <c r="I25" s="25">
        <f t="shared" si="11"/>
        <v>0</v>
      </c>
      <c r="J25" s="25">
        <f t="shared" si="11"/>
        <v>0</v>
      </c>
      <c r="K25" s="25">
        <f t="shared" si="11"/>
        <v>0</v>
      </c>
      <c r="L25" s="25">
        <f t="shared" si="11"/>
        <v>0</v>
      </c>
      <c r="M25" s="25">
        <f t="shared" si="11"/>
        <v>0</v>
      </c>
      <c r="N25" s="25">
        <f t="shared" si="11"/>
        <v>34</v>
      </c>
      <c r="O25" s="25">
        <f t="shared" si="11"/>
        <v>0</v>
      </c>
      <c r="P25" s="25">
        <f t="shared" si="11"/>
        <v>0</v>
      </c>
      <c r="Q25" s="25">
        <f t="shared" si="11"/>
        <v>0</v>
      </c>
      <c r="R25" s="25">
        <f t="shared" si="11"/>
        <v>0</v>
      </c>
      <c r="S25" s="25">
        <f t="shared" si="11"/>
        <v>0</v>
      </c>
    </row>
    <row r="26" spans="1:19" ht="19.5" customHeight="1">
      <c r="A26" s="8" t="s">
        <v>17</v>
      </c>
      <c r="B26" s="11"/>
      <c r="C26" s="8"/>
      <c r="D26" s="24">
        <f>E26+F26+G26+H26+I26+J26+K26+L26+M26+N26+O26+P26+Q26+R26</f>
        <v>0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9.5" customHeight="1">
      <c r="A27" s="47" t="s">
        <v>20</v>
      </c>
      <c r="B27" s="48" t="s">
        <v>21</v>
      </c>
      <c r="C27" s="8" t="s">
        <v>12</v>
      </c>
      <c r="D27" s="24">
        <f t="shared" si="2"/>
        <v>1416086.1999999995</v>
      </c>
      <c r="E27" s="32">
        <f aca="true" t="shared" si="12" ref="E27:N27">E28+E29+E30+E31</f>
        <v>45411.2</v>
      </c>
      <c r="F27" s="32">
        <f t="shared" si="12"/>
        <v>47766.7</v>
      </c>
      <c r="G27" s="32">
        <f t="shared" si="12"/>
        <v>52369.2</v>
      </c>
      <c r="H27" s="32">
        <f t="shared" si="12"/>
        <v>74016.6</v>
      </c>
      <c r="I27" s="33">
        <f t="shared" si="12"/>
        <v>62070.1</v>
      </c>
      <c r="J27" s="33">
        <f t="shared" si="12"/>
        <v>102060.59999999999</v>
      </c>
      <c r="K27" s="33">
        <f t="shared" si="12"/>
        <v>117557.4</v>
      </c>
      <c r="L27" s="33">
        <f t="shared" si="12"/>
        <v>105267.7</v>
      </c>
      <c r="M27" s="33">
        <f t="shared" si="12"/>
        <v>122691.2</v>
      </c>
      <c r="N27" s="33">
        <f t="shared" si="12"/>
        <v>106589.4</v>
      </c>
      <c r="O27" s="33">
        <f>O28+O29+O30+O31</f>
        <v>111818.70000000001</v>
      </c>
      <c r="P27" s="33">
        <f>P28+P29+P30+P31</f>
        <v>113678.7</v>
      </c>
      <c r="Q27" s="33">
        <f>Q28+Q29+Q30+Q31</f>
        <v>118262.9</v>
      </c>
      <c r="R27" s="33">
        <f>R28+R29+R30+R31</f>
        <v>118262.9</v>
      </c>
      <c r="S27" s="33">
        <f>S28+S29+S30+S31</f>
        <v>118262.9</v>
      </c>
    </row>
    <row r="28" spans="1:19" ht="19.5" customHeight="1">
      <c r="A28" s="47"/>
      <c r="B28" s="48"/>
      <c r="C28" s="8" t="s">
        <v>13</v>
      </c>
      <c r="D28" s="24">
        <f t="shared" si="2"/>
        <v>0</v>
      </c>
      <c r="E28" s="15">
        <v>0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ht="19.5" customHeight="1">
      <c r="A29" s="47"/>
      <c r="B29" s="48"/>
      <c r="C29" s="8" t="s">
        <v>14</v>
      </c>
      <c r="D29" s="24">
        <f t="shared" si="2"/>
        <v>1082816.5</v>
      </c>
      <c r="E29" s="14">
        <v>45411.2</v>
      </c>
      <c r="F29" s="14">
        <v>47766.7</v>
      </c>
      <c r="G29" s="14">
        <v>52369.2</v>
      </c>
      <c r="H29" s="14">
        <v>74016.6</v>
      </c>
      <c r="I29" s="14">
        <v>62070.1</v>
      </c>
      <c r="J29" s="14">
        <v>72111.9</v>
      </c>
      <c r="K29" s="14">
        <v>79329.3</v>
      </c>
      <c r="L29" s="14">
        <f>73122.5</f>
        <v>73122.5</v>
      </c>
      <c r="M29" s="14">
        <v>84912</v>
      </c>
      <c r="N29" s="14">
        <v>78126.6</v>
      </c>
      <c r="O29" s="14">
        <v>76752.3</v>
      </c>
      <c r="P29" s="14">
        <v>80721.7</v>
      </c>
      <c r="Q29" s="14">
        <v>85368.8</v>
      </c>
      <c r="R29" s="14">
        <v>85368.8</v>
      </c>
      <c r="S29" s="14">
        <v>85368.8</v>
      </c>
    </row>
    <row r="30" spans="1:19" ht="19.5" customHeight="1">
      <c r="A30" s="47"/>
      <c r="B30" s="48"/>
      <c r="C30" s="8" t="s">
        <v>15</v>
      </c>
      <c r="D30" s="24">
        <f t="shared" si="2"/>
        <v>333269.69999999995</v>
      </c>
      <c r="E30" s="14"/>
      <c r="F30" s="14"/>
      <c r="G30" s="14"/>
      <c r="H30" s="14"/>
      <c r="I30" s="14"/>
      <c r="J30" s="14">
        <v>29948.7</v>
      </c>
      <c r="K30" s="14">
        <v>38228.1</v>
      </c>
      <c r="L30" s="14">
        <v>32145.2</v>
      </c>
      <c r="M30" s="14">
        <v>37779.2</v>
      </c>
      <c r="N30" s="14">
        <f>17893.1+15+10514.6+40.1</f>
        <v>28462.799999999996</v>
      </c>
      <c r="O30" s="14">
        <v>35066.4</v>
      </c>
      <c r="P30" s="14">
        <v>32957</v>
      </c>
      <c r="Q30" s="14">
        <v>32894.1</v>
      </c>
      <c r="R30" s="14">
        <v>32894.1</v>
      </c>
      <c r="S30" s="14">
        <v>32894.1</v>
      </c>
    </row>
    <row r="31" spans="1:19" ht="19.5" customHeight="1">
      <c r="A31" s="47"/>
      <c r="B31" s="48"/>
      <c r="C31" s="8" t="s">
        <v>16</v>
      </c>
      <c r="D31" s="24">
        <f t="shared" si="2"/>
        <v>0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:19" ht="19.5" customHeight="1">
      <c r="A32" s="47" t="s">
        <v>22</v>
      </c>
      <c r="B32" s="48" t="s">
        <v>23</v>
      </c>
      <c r="C32" s="8" t="s">
        <v>12</v>
      </c>
      <c r="D32" s="24">
        <f t="shared" si="2"/>
        <v>495552.49999999994</v>
      </c>
      <c r="E32" s="14">
        <f aca="true" t="shared" si="13" ref="E32:N32">E33+E34+E35+E36</f>
        <v>41749</v>
      </c>
      <c r="F32" s="14">
        <f t="shared" si="13"/>
        <v>38788</v>
      </c>
      <c r="G32" s="14">
        <f t="shared" si="13"/>
        <v>35992</v>
      </c>
      <c r="H32" s="14">
        <f t="shared" si="13"/>
        <v>35046.9</v>
      </c>
      <c r="I32" s="14">
        <f t="shared" si="13"/>
        <v>53194.6</v>
      </c>
      <c r="J32" s="14">
        <f t="shared" si="13"/>
        <v>31703.8</v>
      </c>
      <c r="K32" s="14">
        <f t="shared" si="13"/>
        <v>31995.9</v>
      </c>
      <c r="L32" s="14">
        <f t="shared" si="13"/>
        <v>35251</v>
      </c>
      <c r="M32" s="14">
        <f t="shared" si="13"/>
        <v>30777.5</v>
      </c>
      <c r="N32" s="14">
        <f t="shared" si="13"/>
        <v>31183.6</v>
      </c>
      <c r="O32" s="14">
        <f>O33+O34+O35+O36</f>
        <v>29937.6</v>
      </c>
      <c r="P32" s="14">
        <f>P33+P34+P35+P36</f>
        <v>24339.199999999997</v>
      </c>
      <c r="Q32" s="14">
        <f>Q33+Q34+Q35+Q36</f>
        <v>25197.8</v>
      </c>
      <c r="R32" s="14">
        <f>R33+R34+R35+R36</f>
        <v>25197.8</v>
      </c>
      <c r="S32" s="14">
        <f>S33+S34+S35+S36</f>
        <v>25197.8</v>
      </c>
    </row>
    <row r="33" spans="1:19" ht="19.5" customHeight="1">
      <c r="A33" s="47"/>
      <c r="B33" s="48"/>
      <c r="C33" s="8" t="s">
        <v>13</v>
      </c>
      <c r="D33" s="24">
        <f t="shared" si="2"/>
        <v>0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1:19" ht="19.5" customHeight="1">
      <c r="A34" s="47"/>
      <c r="B34" s="48"/>
      <c r="C34" s="8" t="s">
        <v>14</v>
      </c>
      <c r="D34" s="24">
        <f t="shared" si="2"/>
        <v>8265.1</v>
      </c>
      <c r="E34" s="14"/>
      <c r="F34" s="14"/>
      <c r="G34" s="14"/>
      <c r="H34" s="14"/>
      <c r="I34" s="14"/>
      <c r="J34" s="14"/>
      <c r="K34" s="14">
        <v>5814.4</v>
      </c>
      <c r="L34" s="14">
        <v>1521.3</v>
      </c>
      <c r="M34" s="14">
        <v>929.4</v>
      </c>
      <c r="N34" s="14"/>
      <c r="O34" s="14"/>
      <c r="P34" s="14"/>
      <c r="Q34" s="14"/>
      <c r="R34" s="14"/>
      <c r="S34" s="14"/>
    </row>
    <row r="35" spans="1:19" ht="19.5" customHeight="1">
      <c r="A35" s="47"/>
      <c r="B35" s="48"/>
      <c r="C35" s="8" t="s">
        <v>15</v>
      </c>
      <c r="D35" s="24">
        <f t="shared" si="2"/>
        <v>487253.3999999999</v>
      </c>
      <c r="E35" s="14">
        <v>41749</v>
      </c>
      <c r="F35" s="14">
        <v>38788</v>
      </c>
      <c r="G35" s="14">
        <v>35992</v>
      </c>
      <c r="H35" s="14">
        <v>35046.9</v>
      </c>
      <c r="I35" s="14">
        <v>53194.6</v>
      </c>
      <c r="J35" s="14">
        <v>31703.8</v>
      </c>
      <c r="K35" s="14">
        <v>26181.5</v>
      </c>
      <c r="L35" s="14">
        <v>33729.7</v>
      </c>
      <c r="M35" s="14">
        <f>22793.2+7054.9</f>
        <v>29848.1</v>
      </c>
      <c r="N35" s="14">
        <f>31183.6-34</f>
        <v>31149.6</v>
      </c>
      <c r="O35" s="14">
        <v>29937.6</v>
      </c>
      <c r="P35" s="14">
        <v>24339.199999999997</v>
      </c>
      <c r="Q35" s="14">
        <v>25197.8</v>
      </c>
      <c r="R35" s="14">
        <v>25197.8</v>
      </c>
      <c r="S35" s="14">
        <v>25197.8</v>
      </c>
    </row>
    <row r="36" spans="1:19" ht="19.5" customHeight="1">
      <c r="A36" s="47"/>
      <c r="B36" s="48"/>
      <c r="C36" s="8" t="s">
        <v>16</v>
      </c>
      <c r="D36" s="24">
        <f t="shared" si="2"/>
        <v>34</v>
      </c>
      <c r="E36" s="14"/>
      <c r="F36" s="14"/>
      <c r="G36" s="14"/>
      <c r="H36" s="14"/>
      <c r="I36" s="14"/>
      <c r="J36" s="14"/>
      <c r="K36" s="14"/>
      <c r="L36" s="14"/>
      <c r="M36" s="14"/>
      <c r="N36" s="14">
        <v>34</v>
      </c>
      <c r="O36" s="14"/>
      <c r="P36" s="14"/>
      <c r="Q36" s="14"/>
      <c r="R36" s="14"/>
      <c r="S36" s="14"/>
    </row>
    <row r="37" spans="1:19" ht="19.5" customHeight="1">
      <c r="A37" s="47" t="s">
        <v>24</v>
      </c>
      <c r="B37" s="48" t="s">
        <v>25</v>
      </c>
      <c r="C37" s="8" t="s">
        <v>12</v>
      </c>
      <c r="D37" s="24">
        <f t="shared" si="2"/>
        <v>23344.7</v>
      </c>
      <c r="E37" s="14">
        <f aca="true" t="shared" si="14" ref="E37:N37">E38+E39+E40+E41</f>
        <v>454.1</v>
      </c>
      <c r="F37" s="14">
        <f t="shared" si="14"/>
        <v>477.7</v>
      </c>
      <c r="G37" s="14">
        <f t="shared" si="14"/>
        <v>523.7</v>
      </c>
      <c r="H37" s="14">
        <f t="shared" si="14"/>
        <v>2896.3</v>
      </c>
      <c r="I37" s="14">
        <f t="shared" si="14"/>
        <v>1437</v>
      </c>
      <c r="J37" s="14">
        <f t="shared" si="14"/>
        <v>2036.9</v>
      </c>
      <c r="K37" s="14">
        <f t="shared" si="14"/>
        <v>1644.3</v>
      </c>
      <c r="L37" s="14">
        <f t="shared" si="14"/>
        <v>1969.3</v>
      </c>
      <c r="M37" s="14">
        <f t="shared" si="14"/>
        <v>2235.6</v>
      </c>
      <c r="N37" s="14">
        <f t="shared" si="14"/>
        <v>1996.3</v>
      </c>
      <c r="O37" s="14">
        <f>O38+O39+O40+O41</f>
        <v>1534.7</v>
      </c>
      <c r="P37" s="14">
        <f>P38+P39+P40+P41</f>
        <v>1534.7</v>
      </c>
      <c r="Q37" s="14">
        <f>Q38+Q39+Q40+Q41</f>
        <v>1534.7</v>
      </c>
      <c r="R37" s="14">
        <f>R38+R39+R40+R41</f>
        <v>1534.7</v>
      </c>
      <c r="S37" s="14">
        <f>S38+S39+S40+S41</f>
        <v>1534.7</v>
      </c>
    </row>
    <row r="38" spans="1:19" ht="19.5" customHeight="1">
      <c r="A38" s="47"/>
      <c r="B38" s="48"/>
      <c r="C38" s="8" t="s">
        <v>13</v>
      </c>
      <c r="D38" s="24">
        <f t="shared" si="2"/>
        <v>0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1:19" ht="19.5" customHeight="1">
      <c r="A39" s="47"/>
      <c r="B39" s="48"/>
      <c r="C39" s="8" t="s">
        <v>14</v>
      </c>
      <c r="D39" s="24">
        <f t="shared" si="2"/>
        <v>23344.100000000002</v>
      </c>
      <c r="E39" s="14">
        <v>454.1</v>
      </c>
      <c r="F39" s="14">
        <v>477.7</v>
      </c>
      <c r="G39" s="14">
        <v>523.7</v>
      </c>
      <c r="H39" s="14">
        <v>2896.3</v>
      </c>
      <c r="I39" s="14">
        <v>1437</v>
      </c>
      <c r="J39" s="14">
        <v>2036.9</v>
      </c>
      <c r="K39" s="14">
        <v>1644.3</v>
      </c>
      <c r="L39" s="14">
        <v>1968.7</v>
      </c>
      <c r="M39" s="14">
        <v>2235.6</v>
      </c>
      <c r="N39" s="14">
        <v>1996.3</v>
      </c>
      <c r="O39" s="14">
        <v>1534.7</v>
      </c>
      <c r="P39" s="14">
        <v>1534.7</v>
      </c>
      <c r="Q39" s="14">
        <v>1534.7</v>
      </c>
      <c r="R39" s="14">
        <v>1534.7</v>
      </c>
      <c r="S39" s="14">
        <v>1534.7</v>
      </c>
    </row>
    <row r="40" spans="1:19" ht="19.5" customHeight="1">
      <c r="A40" s="47"/>
      <c r="B40" s="48"/>
      <c r="C40" s="8" t="s">
        <v>15</v>
      </c>
      <c r="D40" s="24">
        <f t="shared" si="2"/>
        <v>0.6</v>
      </c>
      <c r="E40" s="14"/>
      <c r="F40" s="14"/>
      <c r="G40" s="14"/>
      <c r="H40" s="14"/>
      <c r="I40" s="14"/>
      <c r="J40" s="14"/>
      <c r="K40" s="14"/>
      <c r="L40" s="14">
        <v>0.6</v>
      </c>
      <c r="M40" s="14"/>
      <c r="N40" s="14"/>
      <c r="O40" s="14"/>
      <c r="P40" s="14"/>
      <c r="Q40" s="14"/>
      <c r="R40" s="14"/>
      <c r="S40" s="14"/>
    </row>
    <row r="41" spans="1:19" ht="19.5" customHeight="1">
      <c r="A41" s="47"/>
      <c r="B41" s="48"/>
      <c r="C41" s="8" t="s">
        <v>16</v>
      </c>
      <c r="D41" s="24">
        <f t="shared" si="2"/>
        <v>0</v>
      </c>
      <c r="E41" s="26"/>
      <c r="F41" s="26"/>
      <c r="G41" s="26"/>
      <c r="H41" s="26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19" ht="19.5" customHeight="1">
      <c r="A42" s="52" t="s">
        <v>26</v>
      </c>
      <c r="B42" s="48" t="s">
        <v>27</v>
      </c>
      <c r="C42" s="8" t="s">
        <v>12</v>
      </c>
      <c r="D42" s="24">
        <f t="shared" si="2"/>
        <v>7125299.354000001</v>
      </c>
      <c r="E42" s="16">
        <f aca="true" t="shared" si="15" ref="E42:M42">E43+E44+E45+E46</f>
        <v>287920.5</v>
      </c>
      <c r="F42" s="16">
        <f t="shared" si="15"/>
        <v>326841.8</v>
      </c>
      <c r="G42" s="16">
        <f t="shared" si="15"/>
        <v>347112.1</v>
      </c>
      <c r="H42" s="16">
        <f t="shared" si="15"/>
        <v>307032.3</v>
      </c>
      <c r="I42" s="16">
        <f t="shared" si="15"/>
        <v>306017.2</v>
      </c>
      <c r="J42" s="16">
        <f t="shared" si="15"/>
        <v>370865.10000000003</v>
      </c>
      <c r="K42" s="16">
        <f t="shared" si="15"/>
        <v>383182.19999999995</v>
      </c>
      <c r="L42" s="16">
        <f t="shared" si="15"/>
        <v>641440.901</v>
      </c>
      <c r="M42" s="16">
        <f t="shared" si="15"/>
        <v>1100808.014</v>
      </c>
      <c r="N42" s="16">
        <f aca="true" t="shared" si="16" ref="N42:S42">N43+N44+N45+N46</f>
        <v>531802.1</v>
      </c>
      <c r="O42" s="16">
        <f t="shared" si="16"/>
        <v>502873.66099999996</v>
      </c>
      <c r="P42" s="16">
        <f t="shared" si="16"/>
        <v>471545.52799999993</v>
      </c>
      <c r="Q42" s="16">
        <f t="shared" si="16"/>
        <v>567882.65</v>
      </c>
      <c r="R42" s="16">
        <f t="shared" si="16"/>
        <v>489987.64999999997</v>
      </c>
      <c r="S42" s="16">
        <f t="shared" si="16"/>
        <v>489987.64999999997</v>
      </c>
    </row>
    <row r="43" spans="1:19" ht="19.5" customHeight="1">
      <c r="A43" s="53"/>
      <c r="B43" s="48"/>
      <c r="C43" s="8" t="s">
        <v>13</v>
      </c>
      <c r="D43" s="24">
        <f t="shared" si="2"/>
        <v>320322.483</v>
      </c>
      <c r="E43" s="20">
        <f aca="true" t="shared" si="17" ref="E43:L45">E49+E54+E59+E64+E69+E74+E79+E84+E89+E94</f>
        <v>0</v>
      </c>
      <c r="F43" s="20">
        <f t="shared" si="17"/>
        <v>0</v>
      </c>
      <c r="G43" s="20">
        <f t="shared" si="17"/>
        <v>0</v>
      </c>
      <c r="H43" s="20">
        <f t="shared" si="17"/>
        <v>0</v>
      </c>
      <c r="I43" s="20">
        <f t="shared" si="17"/>
        <v>0</v>
      </c>
      <c r="J43" s="20">
        <f t="shared" si="17"/>
        <v>3055.5</v>
      </c>
      <c r="K43" s="20">
        <f t="shared" si="17"/>
        <v>15169.5</v>
      </c>
      <c r="L43" s="20">
        <f t="shared" si="17"/>
        <v>53048.4</v>
      </c>
      <c r="M43" s="20">
        <f aca="true" t="shared" si="18" ref="M43:N46">M49+M54+M59+M64+M69+M74+M79+M84+M89+M94+M99</f>
        <v>32927.126000000004</v>
      </c>
      <c r="N43" s="20">
        <f t="shared" si="18"/>
        <v>35616</v>
      </c>
      <c r="O43" s="20">
        <f aca="true" t="shared" si="19" ref="O43:S46">O49+O54+O59+O64+O69+O74+O79+O84+O89+O94+O99+O104</f>
        <v>37461.143000000004</v>
      </c>
      <c r="P43" s="20">
        <f t="shared" si="19"/>
        <v>35693.483</v>
      </c>
      <c r="Q43" s="20">
        <f t="shared" si="19"/>
        <v>35783.777</v>
      </c>
      <c r="R43" s="20">
        <f t="shared" si="19"/>
        <v>35783.777</v>
      </c>
      <c r="S43" s="20">
        <f t="shared" si="19"/>
        <v>35783.777</v>
      </c>
    </row>
    <row r="44" spans="1:19" ht="19.5" customHeight="1">
      <c r="A44" s="53"/>
      <c r="B44" s="48"/>
      <c r="C44" s="8" t="s">
        <v>14</v>
      </c>
      <c r="D44" s="24">
        <f t="shared" si="2"/>
        <v>5416505.571999999</v>
      </c>
      <c r="E44" s="20">
        <f t="shared" si="17"/>
        <v>229604.5</v>
      </c>
      <c r="F44" s="20">
        <f t="shared" si="17"/>
        <v>258415.8</v>
      </c>
      <c r="G44" s="20">
        <f t="shared" si="17"/>
        <v>284923</v>
      </c>
      <c r="H44" s="20">
        <f t="shared" si="17"/>
        <v>216085.1</v>
      </c>
      <c r="I44" s="20">
        <f t="shared" si="17"/>
        <v>213184.4</v>
      </c>
      <c r="J44" s="20">
        <f t="shared" si="17"/>
        <v>282320.10000000003</v>
      </c>
      <c r="K44" s="20">
        <f t="shared" si="17"/>
        <v>271167.1</v>
      </c>
      <c r="L44" s="20">
        <f t="shared" si="17"/>
        <v>450762.89999999997</v>
      </c>
      <c r="M44" s="20">
        <f t="shared" si="18"/>
        <v>936322.788</v>
      </c>
      <c r="N44" s="20">
        <f t="shared" si="18"/>
        <v>351737.10000000003</v>
      </c>
      <c r="O44" s="20">
        <f t="shared" si="19"/>
        <v>347051.42</v>
      </c>
      <c r="P44" s="20">
        <f t="shared" si="19"/>
        <v>364350.74499999994</v>
      </c>
      <c r="Q44" s="20">
        <f t="shared" si="19"/>
        <v>455456.87299999996</v>
      </c>
      <c r="R44" s="20">
        <f t="shared" si="19"/>
        <v>377561.87299999996</v>
      </c>
      <c r="S44" s="20">
        <f t="shared" si="19"/>
        <v>377561.87299999996</v>
      </c>
    </row>
    <row r="45" spans="1:19" ht="19.5" customHeight="1">
      <c r="A45" s="53"/>
      <c r="B45" s="48"/>
      <c r="C45" s="8" t="s">
        <v>15</v>
      </c>
      <c r="D45" s="24">
        <f t="shared" si="2"/>
        <v>1382926.699</v>
      </c>
      <c r="E45" s="20">
        <f t="shared" si="17"/>
        <v>58316</v>
      </c>
      <c r="F45" s="20">
        <f t="shared" si="17"/>
        <v>68426</v>
      </c>
      <c r="G45" s="20">
        <f t="shared" si="17"/>
        <v>62189.1</v>
      </c>
      <c r="H45" s="20">
        <f t="shared" si="17"/>
        <v>90947.2</v>
      </c>
      <c r="I45" s="20">
        <f t="shared" si="17"/>
        <v>92832.8</v>
      </c>
      <c r="J45" s="20">
        <f t="shared" si="17"/>
        <v>85489.5</v>
      </c>
      <c r="K45" s="20">
        <f t="shared" si="17"/>
        <v>96845.6</v>
      </c>
      <c r="L45" s="20">
        <f t="shared" si="17"/>
        <v>137421.00100000002</v>
      </c>
      <c r="M45" s="20">
        <f t="shared" si="18"/>
        <v>131011.2</v>
      </c>
      <c r="N45" s="20">
        <f t="shared" si="18"/>
        <v>143569.9</v>
      </c>
      <c r="O45" s="20">
        <f t="shared" si="19"/>
        <v>117579.09800000001</v>
      </c>
      <c r="P45" s="20">
        <f t="shared" si="19"/>
        <v>70719.30000000002</v>
      </c>
      <c r="Q45" s="20">
        <f t="shared" si="19"/>
        <v>75860.00000000001</v>
      </c>
      <c r="R45" s="20">
        <f t="shared" si="19"/>
        <v>75860.00000000001</v>
      </c>
      <c r="S45" s="20">
        <f t="shared" si="19"/>
        <v>75860.00000000001</v>
      </c>
    </row>
    <row r="46" spans="1:19" ht="19.5" customHeight="1">
      <c r="A46" s="54"/>
      <c r="B46" s="48"/>
      <c r="C46" s="8" t="s">
        <v>16</v>
      </c>
      <c r="D46" s="24">
        <f t="shared" si="2"/>
        <v>5544.6</v>
      </c>
      <c r="E46" s="25">
        <f>E52+E57+E62+E67</f>
        <v>0</v>
      </c>
      <c r="F46" s="25">
        <f aca="true" t="shared" si="20" ref="F46:L46">F52+F57+F62+F67+F72</f>
        <v>0</v>
      </c>
      <c r="G46" s="25">
        <f t="shared" si="20"/>
        <v>0</v>
      </c>
      <c r="H46" s="25">
        <f t="shared" si="20"/>
        <v>0</v>
      </c>
      <c r="I46" s="25">
        <f t="shared" si="20"/>
        <v>0</v>
      </c>
      <c r="J46" s="25">
        <f t="shared" si="20"/>
        <v>0</v>
      </c>
      <c r="K46" s="25">
        <f t="shared" si="20"/>
        <v>0</v>
      </c>
      <c r="L46" s="25">
        <f t="shared" si="20"/>
        <v>208.6</v>
      </c>
      <c r="M46" s="20">
        <f t="shared" si="18"/>
        <v>546.9</v>
      </c>
      <c r="N46" s="20">
        <f t="shared" si="18"/>
        <v>879.0999999999999</v>
      </c>
      <c r="O46" s="20">
        <f t="shared" si="19"/>
        <v>782</v>
      </c>
      <c r="P46" s="20">
        <f t="shared" si="19"/>
        <v>782</v>
      </c>
      <c r="Q46" s="20">
        <f t="shared" si="19"/>
        <v>782</v>
      </c>
      <c r="R46" s="20">
        <f t="shared" si="19"/>
        <v>782</v>
      </c>
      <c r="S46" s="20">
        <f t="shared" si="19"/>
        <v>782</v>
      </c>
    </row>
    <row r="47" spans="1:19" ht="19.5" customHeight="1">
      <c r="A47" s="8" t="s">
        <v>17</v>
      </c>
      <c r="B47" s="11"/>
      <c r="C47" s="8"/>
      <c r="D47" s="24">
        <f t="shared" si="2"/>
        <v>0</v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ht="19.5" customHeight="1">
      <c r="A48" s="47" t="s">
        <v>28</v>
      </c>
      <c r="B48" s="48" t="s">
        <v>29</v>
      </c>
      <c r="C48" s="8" t="s">
        <v>12</v>
      </c>
      <c r="D48" s="24">
        <f t="shared" si="2"/>
        <v>104117.70000000003</v>
      </c>
      <c r="E48" s="14">
        <f aca="true" t="shared" si="21" ref="E48:N48">E49+E50+E51+E52</f>
        <v>4660</v>
      </c>
      <c r="F48" s="14">
        <f t="shared" si="21"/>
        <v>4800</v>
      </c>
      <c r="G48" s="14">
        <f t="shared" si="21"/>
        <v>4900</v>
      </c>
      <c r="H48" s="14">
        <f t="shared" si="21"/>
        <v>6181.2</v>
      </c>
      <c r="I48" s="14">
        <f t="shared" si="21"/>
        <v>6023</v>
      </c>
      <c r="J48" s="14">
        <f t="shared" si="21"/>
        <v>6715.1</v>
      </c>
      <c r="K48" s="14">
        <f t="shared" si="21"/>
        <v>4178</v>
      </c>
      <c r="L48" s="14">
        <f t="shared" si="21"/>
        <v>6140.2</v>
      </c>
      <c r="M48" s="14">
        <f t="shared" si="21"/>
        <v>8006.9</v>
      </c>
      <c r="N48" s="14">
        <f t="shared" si="21"/>
        <v>9511.2</v>
      </c>
      <c r="O48" s="14">
        <f>O49+O50+O51+O52</f>
        <v>10226.8</v>
      </c>
      <c r="P48" s="14">
        <f>P49+P50+P51+P52</f>
        <v>8523</v>
      </c>
      <c r="Q48" s="14">
        <f>Q49+Q50+Q51+Q52</f>
        <v>8084.1</v>
      </c>
      <c r="R48" s="14">
        <f>R49+R50+R51+R52</f>
        <v>8084.1</v>
      </c>
      <c r="S48" s="14">
        <f>S49+S50+S51+S52</f>
        <v>8084.1</v>
      </c>
    </row>
    <row r="49" spans="1:19" ht="19.5" customHeight="1">
      <c r="A49" s="47"/>
      <c r="B49" s="48"/>
      <c r="C49" s="8" t="s">
        <v>13</v>
      </c>
      <c r="D49" s="24">
        <f t="shared" si="2"/>
        <v>0</v>
      </c>
      <c r="E49" s="8"/>
      <c r="F49" s="8"/>
      <c r="G49" s="8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</row>
    <row r="50" spans="1:19" ht="19.5" customHeight="1">
      <c r="A50" s="47"/>
      <c r="B50" s="48"/>
      <c r="C50" s="8" t="s">
        <v>14</v>
      </c>
      <c r="D50" s="24">
        <f t="shared" si="2"/>
        <v>0</v>
      </c>
      <c r="E50" s="14"/>
      <c r="F50" s="8"/>
      <c r="G50" s="8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spans="1:19" ht="19.5" customHeight="1">
      <c r="A51" s="47"/>
      <c r="B51" s="48"/>
      <c r="C51" s="8" t="s">
        <v>15</v>
      </c>
      <c r="D51" s="24">
        <f t="shared" si="2"/>
        <v>104117.70000000003</v>
      </c>
      <c r="E51" s="14">
        <v>4660</v>
      </c>
      <c r="F51" s="27">
        <v>4800</v>
      </c>
      <c r="G51" s="17">
        <v>4900</v>
      </c>
      <c r="H51" s="16">
        <v>6181.2</v>
      </c>
      <c r="I51" s="16">
        <v>6023</v>
      </c>
      <c r="J51" s="16">
        <v>6715.1</v>
      </c>
      <c r="K51" s="16">
        <v>4178</v>
      </c>
      <c r="L51" s="16">
        <v>6140.2</v>
      </c>
      <c r="M51" s="16">
        <v>8006.9</v>
      </c>
      <c r="N51" s="16">
        <v>9511.2</v>
      </c>
      <c r="O51" s="16">
        <v>10226.8</v>
      </c>
      <c r="P51" s="16">
        <v>8523</v>
      </c>
      <c r="Q51" s="16">
        <v>8084.1</v>
      </c>
      <c r="R51" s="16">
        <v>8084.1</v>
      </c>
      <c r="S51" s="16">
        <v>8084.1</v>
      </c>
    </row>
    <row r="52" spans="1:19" ht="19.5" customHeight="1">
      <c r="A52" s="47"/>
      <c r="B52" s="48"/>
      <c r="C52" s="8" t="s">
        <v>16</v>
      </c>
      <c r="D52" s="24">
        <f t="shared" si="2"/>
        <v>0</v>
      </c>
      <c r="E52" s="14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1:19" ht="19.5" customHeight="1">
      <c r="A53" s="47" t="s">
        <v>30</v>
      </c>
      <c r="B53" s="48" t="s">
        <v>31</v>
      </c>
      <c r="C53" s="8" t="s">
        <v>12</v>
      </c>
      <c r="D53" s="24">
        <f t="shared" si="2"/>
        <v>2267257.5</v>
      </c>
      <c r="E53" s="14">
        <f aca="true" t="shared" si="22" ref="E53:N53">E54+E55+E56+E57</f>
        <v>53656</v>
      </c>
      <c r="F53" s="14">
        <f t="shared" si="22"/>
        <v>49827</v>
      </c>
      <c r="G53" s="14">
        <f t="shared" si="22"/>
        <v>46434</v>
      </c>
      <c r="H53" s="14">
        <f t="shared" si="22"/>
        <v>77106.9</v>
      </c>
      <c r="I53" s="14">
        <f t="shared" si="22"/>
        <v>79818.5</v>
      </c>
      <c r="J53" s="14">
        <f t="shared" si="22"/>
        <v>114365.4</v>
      </c>
      <c r="K53" s="14">
        <f t="shared" si="22"/>
        <v>112883.4</v>
      </c>
      <c r="L53" s="14">
        <f t="shared" si="22"/>
        <v>328368.4</v>
      </c>
      <c r="M53" s="14">
        <f t="shared" si="22"/>
        <v>781700.1</v>
      </c>
      <c r="N53" s="14">
        <f t="shared" si="22"/>
        <v>164958.69999999998</v>
      </c>
      <c r="O53" s="14">
        <f>O54+O55+O56+O57</f>
        <v>117142.8</v>
      </c>
      <c r="P53" s="14">
        <f>P54+P55+P56+P57</f>
        <v>71065.3</v>
      </c>
      <c r="Q53" s="14">
        <f>Q54+Q55+Q56+Q57</f>
        <v>141907</v>
      </c>
      <c r="R53" s="14">
        <f>R54+R55+R56+R57</f>
        <v>64012</v>
      </c>
      <c r="S53" s="14">
        <f>S54+S55+S56+S57</f>
        <v>64012</v>
      </c>
    </row>
    <row r="54" spans="1:19" ht="19.5" customHeight="1">
      <c r="A54" s="47"/>
      <c r="B54" s="48"/>
      <c r="C54" s="8" t="s">
        <v>13</v>
      </c>
      <c r="D54" s="24">
        <f t="shared" si="2"/>
        <v>0</v>
      </c>
      <c r="E54" s="14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spans="1:19" ht="19.5" customHeight="1">
      <c r="A55" s="47"/>
      <c r="B55" s="48"/>
      <c r="C55" s="8" t="s">
        <v>14</v>
      </c>
      <c r="D55" s="24">
        <f t="shared" si="2"/>
        <v>1081074.5</v>
      </c>
      <c r="E55" s="14"/>
      <c r="F55" s="8"/>
      <c r="G55" s="8"/>
      <c r="H55" s="8"/>
      <c r="I55" s="8">
        <v>100</v>
      </c>
      <c r="J55" s="8">
        <v>43293.9</v>
      </c>
      <c r="K55" s="8">
        <v>25033.7</v>
      </c>
      <c r="L55" s="8">
        <f>202592.3+10</f>
        <v>202602.3</v>
      </c>
      <c r="M55" s="8">
        <v>665147.9</v>
      </c>
      <c r="N55" s="8">
        <v>37801.7</v>
      </c>
      <c r="O55" s="8">
        <v>16600</v>
      </c>
      <c r="P55" s="8">
        <v>12600</v>
      </c>
      <c r="Q55" s="8">
        <v>77895</v>
      </c>
      <c r="R55" s="8">
        <v>0</v>
      </c>
      <c r="S55" s="8">
        <v>0</v>
      </c>
    </row>
    <row r="56" spans="1:19" ht="19.5" customHeight="1">
      <c r="A56" s="47"/>
      <c r="B56" s="48"/>
      <c r="C56" s="8" t="s">
        <v>15</v>
      </c>
      <c r="D56" s="24">
        <f t="shared" si="2"/>
        <v>1185857.2000000002</v>
      </c>
      <c r="E56" s="14">
        <v>53656</v>
      </c>
      <c r="F56" s="17">
        <v>49827</v>
      </c>
      <c r="G56" s="17">
        <v>46434</v>
      </c>
      <c r="H56" s="17">
        <v>77106.9</v>
      </c>
      <c r="I56" s="17">
        <v>79718.5</v>
      </c>
      <c r="J56" s="17">
        <v>71071.5</v>
      </c>
      <c r="K56" s="17">
        <v>87849.7</v>
      </c>
      <c r="L56" s="17">
        <v>125766.1</v>
      </c>
      <c r="M56" s="17">
        <v>116526.2</v>
      </c>
      <c r="N56" s="17">
        <v>126857.2</v>
      </c>
      <c r="O56" s="17">
        <v>100542.8</v>
      </c>
      <c r="P56" s="17">
        <v>58465.3</v>
      </c>
      <c r="Q56" s="17">
        <v>64012</v>
      </c>
      <c r="R56" s="17">
        <v>64012</v>
      </c>
      <c r="S56" s="17">
        <v>64012</v>
      </c>
    </row>
    <row r="57" spans="1:19" ht="19.5" customHeight="1">
      <c r="A57" s="47"/>
      <c r="B57" s="48"/>
      <c r="C57" s="8" t="s">
        <v>16</v>
      </c>
      <c r="D57" s="24">
        <f t="shared" si="2"/>
        <v>325.8</v>
      </c>
      <c r="E57" s="14"/>
      <c r="F57" s="8"/>
      <c r="G57" s="8"/>
      <c r="H57" s="8"/>
      <c r="I57" s="8"/>
      <c r="J57" s="8"/>
      <c r="K57" s="8"/>
      <c r="L57" s="8"/>
      <c r="M57" s="8">
        <v>26</v>
      </c>
      <c r="N57" s="8">
        <v>299.8</v>
      </c>
      <c r="O57" s="8"/>
      <c r="P57" s="8"/>
      <c r="Q57" s="8"/>
      <c r="R57" s="8"/>
      <c r="S57" s="8"/>
    </row>
    <row r="58" spans="1:19" ht="19.5" customHeight="1">
      <c r="A58" s="51" t="s">
        <v>32</v>
      </c>
      <c r="B58" s="48" t="s">
        <v>33</v>
      </c>
      <c r="C58" s="8" t="s">
        <v>12</v>
      </c>
      <c r="D58" s="24">
        <f t="shared" si="2"/>
        <v>3547701.2</v>
      </c>
      <c r="E58" s="14">
        <f aca="true" t="shared" si="23" ref="E58:N58">E59+E60+E61+E62</f>
        <v>12795.1</v>
      </c>
      <c r="F58" s="14">
        <f t="shared" si="23"/>
        <v>14326.3</v>
      </c>
      <c r="G58" s="14">
        <f t="shared" si="23"/>
        <v>15826.6</v>
      </c>
      <c r="H58" s="14">
        <f t="shared" si="23"/>
        <v>213789.6</v>
      </c>
      <c r="I58" s="14">
        <f t="shared" si="23"/>
        <v>210752</v>
      </c>
      <c r="J58" s="14">
        <f t="shared" si="23"/>
        <v>236894.7</v>
      </c>
      <c r="K58" s="14">
        <f t="shared" si="23"/>
        <v>243401.9</v>
      </c>
      <c r="L58" s="14">
        <f t="shared" si="23"/>
        <v>243441.6</v>
      </c>
      <c r="M58" s="14">
        <f t="shared" si="23"/>
        <v>265918.6</v>
      </c>
      <c r="N58" s="14">
        <f t="shared" si="23"/>
        <v>308794.4</v>
      </c>
      <c r="O58" s="14">
        <f>O59+O60+O61+O62</f>
        <v>324580.7</v>
      </c>
      <c r="P58" s="14">
        <f>P59+P60+P61+P62</f>
        <v>345785.6</v>
      </c>
      <c r="Q58" s="14">
        <f>Q59+Q60+Q61+Q62</f>
        <v>370464.7</v>
      </c>
      <c r="R58" s="14">
        <f>R59+R60+R61+R62</f>
        <v>370464.7</v>
      </c>
      <c r="S58" s="14">
        <f>S59+S60+S61+S62</f>
        <v>370464.7</v>
      </c>
    </row>
    <row r="59" spans="1:19" ht="19.5" customHeight="1">
      <c r="A59" s="51"/>
      <c r="B59" s="48"/>
      <c r="C59" s="8" t="s">
        <v>13</v>
      </c>
      <c r="D59" s="24">
        <f t="shared" si="2"/>
        <v>0</v>
      </c>
      <c r="E59" s="14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1:19" ht="19.5" customHeight="1">
      <c r="A60" s="51"/>
      <c r="B60" s="48"/>
      <c r="C60" s="8" t="s">
        <v>14</v>
      </c>
      <c r="D60" s="24">
        <f t="shared" si="2"/>
        <v>3547701.2</v>
      </c>
      <c r="E60" s="14">
        <v>12795.1</v>
      </c>
      <c r="F60" s="9">
        <v>14326.3</v>
      </c>
      <c r="G60" s="8">
        <v>15826.6</v>
      </c>
      <c r="H60" s="8">
        <v>213789.6</v>
      </c>
      <c r="I60" s="17">
        <v>210752</v>
      </c>
      <c r="J60" s="17">
        <v>236894.7</v>
      </c>
      <c r="K60" s="17">
        <v>243401.9</v>
      </c>
      <c r="L60" s="17">
        <v>243441.6</v>
      </c>
      <c r="M60" s="17">
        <v>265918.6</v>
      </c>
      <c r="N60" s="17">
        <v>308794.4</v>
      </c>
      <c r="O60" s="17">
        <v>324580.7</v>
      </c>
      <c r="P60" s="17">
        <v>345785.6</v>
      </c>
      <c r="Q60" s="17">
        <v>370464.7</v>
      </c>
      <c r="R60" s="17">
        <v>370464.7</v>
      </c>
      <c r="S60" s="17">
        <v>370464.7</v>
      </c>
    </row>
    <row r="61" spans="1:19" ht="19.5" customHeight="1">
      <c r="A61" s="51"/>
      <c r="B61" s="48"/>
      <c r="C61" s="8" t="s">
        <v>15</v>
      </c>
      <c r="D61" s="24">
        <f t="shared" si="2"/>
        <v>0</v>
      </c>
      <c r="E61" s="14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1:19" ht="19.5" customHeight="1">
      <c r="A62" s="51"/>
      <c r="B62" s="48"/>
      <c r="C62" s="8" t="s">
        <v>16</v>
      </c>
      <c r="D62" s="24">
        <f t="shared" si="2"/>
        <v>0</v>
      </c>
      <c r="E62" s="14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1:19" ht="19.5" customHeight="1">
      <c r="A63" s="47" t="s">
        <v>34</v>
      </c>
      <c r="B63" s="48" t="s">
        <v>35</v>
      </c>
      <c r="C63" s="8" t="s">
        <v>12</v>
      </c>
      <c r="D63" s="24">
        <f t="shared" si="2"/>
        <v>735215.2</v>
      </c>
      <c r="E63" s="14">
        <f aca="true" t="shared" si="24" ref="E63:N63">E64+E65+E66+E67</f>
        <v>216809.4</v>
      </c>
      <c r="F63" s="14">
        <f t="shared" si="24"/>
        <v>242290.5</v>
      </c>
      <c r="G63" s="14">
        <f t="shared" si="24"/>
        <v>267296.4</v>
      </c>
      <c r="H63" s="14">
        <f t="shared" si="24"/>
        <v>775.5</v>
      </c>
      <c r="I63" s="14">
        <f t="shared" si="24"/>
        <v>655.2</v>
      </c>
      <c r="J63" s="14">
        <f t="shared" si="24"/>
        <v>439</v>
      </c>
      <c r="K63" s="14">
        <f t="shared" si="24"/>
        <v>849.4000000000001</v>
      </c>
      <c r="L63" s="14">
        <f t="shared" si="24"/>
        <v>513.9</v>
      </c>
      <c r="M63" s="14">
        <f t="shared" si="24"/>
        <v>1185.3</v>
      </c>
      <c r="N63" s="14">
        <f t="shared" si="24"/>
        <v>838.7</v>
      </c>
      <c r="O63" s="14">
        <f>O64+O65+O66+O67</f>
        <v>710.5</v>
      </c>
      <c r="P63" s="14">
        <f>P64+P65+P66+P67</f>
        <v>711.8</v>
      </c>
      <c r="Q63" s="14">
        <f>Q64+Q65+Q66+Q67</f>
        <v>713.2</v>
      </c>
      <c r="R63" s="14">
        <f>R64+R65+R66+R67</f>
        <v>713.2</v>
      </c>
      <c r="S63" s="14">
        <f>S64+S65+S66+S67</f>
        <v>713.2</v>
      </c>
    </row>
    <row r="64" spans="1:19" ht="19.5" customHeight="1">
      <c r="A64" s="47"/>
      <c r="B64" s="48"/>
      <c r="C64" s="8" t="s">
        <v>13</v>
      </c>
      <c r="D64" s="24">
        <f t="shared" si="2"/>
        <v>0</v>
      </c>
      <c r="E64" s="14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</row>
    <row r="65" spans="1:19" ht="19.5" customHeight="1">
      <c r="A65" s="47"/>
      <c r="B65" s="48"/>
      <c r="C65" s="8" t="s">
        <v>14</v>
      </c>
      <c r="D65" s="24">
        <f t="shared" si="2"/>
        <v>733108.2000000001</v>
      </c>
      <c r="E65" s="14">
        <v>216809.4</v>
      </c>
      <c r="F65" s="9">
        <v>242290.5</v>
      </c>
      <c r="G65" s="17">
        <v>267296.4</v>
      </c>
      <c r="H65" s="17">
        <v>775.5</v>
      </c>
      <c r="I65" s="17">
        <v>488.9</v>
      </c>
      <c r="J65" s="17">
        <v>154.8</v>
      </c>
      <c r="K65" s="17">
        <v>636.6</v>
      </c>
      <c r="L65" s="17">
        <v>396.3</v>
      </c>
      <c r="M65" s="17">
        <v>992.2</v>
      </c>
      <c r="N65" s="17">
        <v>617.6</v>
      </c>
      <c r="O65" s="17">
        <v>530</v>
      </c>
      <c r="P65" s="17">
        <v>530</v>
      </c>
      <c r="Q65" s="17">
        <v>530</v>
      </c>
      <c r="R65" s="17">
        <v>530</v>
      </c>
      <c r="S65" s="17">
        <v>530</v>
      </c>
    </row>
    <row r="66" spans="1:19" ht="19.5" customHeight="1">
      <c r="A66" s="47"/>
      <c r="B66" s="48"/>
      <c r="C66" s="8" t="s">
        <v>15</v>
      </c>
      <c r="D66" s="24">
        <f t="shared" si="2"/>
        <v>2107</v>
      </c>
      <c r="E66" s="8"/>
      <c r="F66" s="9"/>
      <c r="G66" s="17"/>
      <c r="H66" s="17"/>
      <c r="I66" s="17">
        <v>166.3</v>
      </c>
      <c r="J66" s="17">
        <v>284.2</v>
      </c>
      <c r="K66" s="17">
        <v>212.8</v>
      </c>
      <c r="L66" s="17">
        <v>117.6</v>
      </c>
      <c r="M66" s="17">
        <v>193.1</v>
      </c>
      <c r="N66" s="17">
        <v>221.1</v>
      </c>
      <c r="O66" s="17">
        <v>180.5</v>
      </c>
      <c r="P66" s="17">
        <v>181.8</v>
      </c>
      <c r="Q66" s="17">
        <v>183.2</v>
      </c>
      <c r="R66" s="17">
        <v>183.2</v>
      </c>
      <c r="S66" s="17">
        <v>183.2</v>
      </c>
    </row>
    <row r="67" spans="1:19" ht="19.5" customHeight="1">
      <c r="A67" s="47"/>
      <c r="B67" s="48"/>
      <c r="C67" s="8" t="s">
        <v>16</v>
      </c>
      <c r="D67" s="24">
        <f t="shared" si="2"/>
        <v>0</v>
      </c>
      <c r="E67" s="28"/>
      <c r="F67" s="28"/>
      <c r="G67" s="28"/>
      <c r="H67" s="2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9.5" customHeight="1">
      <c r="A68" s="47" t="s">
        <v>36</v>
      </c>
      <c r="B68" s="48" t="s">
        <v>37</v>
      </c>
      <c r="C68" s="8" t="s">
        <v>12</v>
      </c>
      <c r="D68" s="24">
        <f t="shared" si="2"/>
        <v>129716.90000000002</v>
      </c>
      <c r="E68" s="8"/>
      <c r="F68" s="8">
        <f aca="true" t="shared" si="25" ref="F68:N68">F69+F70+F71+F72</f>
        <v>15598</v>
      </c>
      <c r="G68" s="17">
        <f t="shared" si="25"/>
        <v>12655.1</v>
      </c>
      <c r="H68" s="17">
        <f t="shared" si="25"/>
        <v>9179.1</v>
      </c>
      <c r="I68" s="17">
        <f t="shared" si="25"/>
        <v>8768.5</v>
      </c>
      <c r="J68" s="17">
        <f t="shared" si="25"/>
        <v>9301.8</v>
      </c>
      <c r="K68" s="17">
        <f t="shared" si="25"/>
        <v>5864.2</v>
      </c>
      <c r="L68" s="17">
        <f t="shared" si="25"/>
        <v>7332</v>
      </c>
      <c r="M68" s="17">
        <f t="shared" si="25"/>
        <v>9007.800000000001</v>
      </c>
      <c r="N68" s="17">
        <f t="shared" si="25"/>
        <v>10036.099999999999</v>
      </c>
      <c r="O68" s="17">
        <f>O69+O70+O71+O72</f>
        <v>10653.3</v>
      </c>
      <c r="P68" s="17">
        <f>P69+P70+P71+P72</f>
        <v>7704.700000000001</v>
      </c>
      <c r="Q68" s="17">
        <f>Q69+Q70+Q71+Q72</f>
        <v>7872.1</v>
      </c>
      <c r="R68" s="17">
        <f>R69+R70+R71+R72</f>
        <v>7872.1</v>
      </c>
      <c r="S68" s="17">
        <f>S69+S70+S71+S72</f>
        <v>7872.1</v>
      </c>
    </row>
    <row r="69" spans="1:19" ht="19.5" customHeight="1">
      <c r="A69" s="47"/>
      <c r="B69" s="48"/>
      <c r="C69" s="8" t="s">
        <v>13</v>
      </c>
      <c r="D69" s="24">
        <f t="shared" si="2"/>
        <v>0</v>
      </c>
      <c r="E69" s="8"/>
      <c r="F69" s="8"/>
      <c r="G69" s="8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</row>
    <row r="70" spans="1:19" ht="19.5" customHeight="1">
      <c r="A70" s="47"/>
      <c r="B70" s="48"/>
      <c r="C70" s="8" t="s">
        <v>14</v>
      </c>
      <c r="D70" s="24">
        <f aca="true" t="shared" si="26" ref="D70:D133">E70+F70+G70+H70+I70+J70+K70+L70+M70+N70+O70+P70+Q70+R70+S70</f>
        <v>33877.1</v>
      </c>
      <c r="E70" s="8"/>
      <c r="F70" s="8">
        <v>1799</v>
      </c>
      <c r="G70" s="8">
        <v>1800</v>
      </c>
      <c r="H70" s="17">
        <v>1520</v>
      </c>
      <c r="I70" s="17">
        <v>1843.5</v>
      </c>
      <c r="J70" s="17">
        <v>1914.3</v>
      </c>
      <c r="K70" s="17">
        <v>1268.2</v>
      </c>
      <c r="L70" s="17">
        <v>1756.1</v>
      </c>
      <c r="M70" s="17">
        <v>2222.3</v>
      </c>
      <c r="N70" s="17">
        <v>2496</v>
      </c>
      <c r="O70" s="17">
        <v>3265.6000000000004</v>
      </c>
      <c r="P70" s="17">
        <v>3396.1</v>
      </c>
      <c r="Q70" s="17">
        <v>3532</v>
      </c>
      <c r="R70" s="17">
        <v>3532</v>
      </c>
      <c r="S70" s="17">
        <v>3532</v>
      </c>
    </row>
    <row r="71" spans="1:19" ht="19.5" customHeight="1">
      <c r="A71" s="47"/>
      <c r="B71" s="48"/>
      <c r="C71" s="8" t="s">
        <v>15</v>
      </c>
      <c r="D71" s="24">
        <f t="shared" si="26"/>
        <v>90621.00000000001</v>
      </c>
      <c r="E71" s="8"/>
      <c r="F71" s="8">
        <v>13799</v>
      </c>
      <c r="G71" s="17">
        <v>10855.1</v>
      </c>
      <c r="H71" s="17">
        <v>7659.1</v>
      </c>
      <c r="I71" s="17">
        <v>6925</v>
      </c>
      <c r="J71" s="17">
        <v>7387.5</v>
      </c>
      <c r="K71" s="17">
        <v>4596</v>
      </c>
      <c r="L71" s="17">
        <f>3611.2+1756.1</f>
        <v>5367.299999999999</v>
      </c>
      <c r="M71" s="17">
        <v>6264.6</v>
      </c>
      <c r="N71" s="17">
        <v>6960.8</v>
      </c>
      <c r="O71" s="17">
        <f>7387.7-782</f>
        <v>6605.7</v>
      </c>
      <c r="P71" s="17">
        <f>4308.6-782</f>
        <v>3526.6000000000004</v>
      </c>
      <c r="Q71" s="17">
        <f>4340.1-782</f>
        <v>3558.1000000000004</v>
      </c>
      <c r="R71" s="17">
        <v>3558.1</v>
      </c>
      <c r="S71" s="17">
        <v>3558.1</v>
      </c>
    </row>
    <row r="72" spans="1:19" ht="19.5" customHeight="1">
      <c r="A72" s="47"/>
      <c r="B72" s="48"/>
      <c r="C72" s="8" t="s">
        <v>16</v>
      </c>
      <c r="D72" s="24">
        <f t="shared" si="26"/>
        <v>5218.8</v>
      </c>
      <c r="E72" s="8"/>
      <c r="F72" s="8"/>
      <c r="G72" s="8"/>
      <c r="H72" s="8"/>
      <c r="I72" s="8"/>
      <c r="J72" s="8"/>
      <c r="K72" s="8"/>
      <c r="L72" s="8">
        <v>208.6</v>
      </c>
      <c r="M72" s="8">
        <v>520.9</v>
      </c>
      <c r="N72" s="8">
        <v>579.3</v>
      </c>
      <c r="O72" s="8">
        <v>782</v>
      </c>
      <c r="P72" s="8">
        <v>782</v>
      </c>
      <c r="Q72" s="8">
        <v>782</v>
      </c>
      <c r="R72" s="8">
        <v>782</v>
      </c>
      <c r="S72" s="8">
        <v>782</v>
      </c>
    </row>
    <row r="73" spans="1:19" ht="19.5" customHeight="1">
      <c r="A73" s="47" t="s">
        <v>38</v>
      </c>
      <c r="B73" s="48" t="s">
        <v>94</v>
      </c>
      <c r="C73" s="8" t="s">
        <v>12</v>
      </c>
      <c r="D73" s="24">
        <f t="shared" si="26"/>
        <v>17962.900999999998</v>
      </c>
      <c r="E73" s="8"/>
      <c r="F73" s="8">
        <f aca="true" t="shared" si="27" ref="F73:N73">F74+F75+F76+F77</f>
        <v>0</v>
      </c>
      <c r="G73" s="17">
        <f t="shared" si="27"/>
        <v>0</v>
      </c>
      <c r="H73" s="17">
        <f t="shared" si="27"/>
        <v>0</v>
      </c>
      <c r="I73" s="17">
        <f t="shared" si="27"/>
        <v>0</v>
      </c>
      <c r="J73" s="17">
        <f t="shared" si="27"/>
        <v>3149.1</v>
      </c>
      <c r="K73" s="17">
        <f t="shared" si="27"/>
        <v>2234.9</v>
      </c>
      <c r="L73" s="17">
        <f t="shared" si="27"/>
        <v>12578.901</v>
      </c>
      <c r="M73" s="17">
        <f t="shared" si="27"/>
        <v>0</v>
      </c>
      <c r="N73" s="17">
        <f t="shared" si="27"/>
        <v>0</v>
      </c>
      <c r="O73" s="17">
        <f>O74+O75+O76+O77</f>
        <v>0</v>
      </c>
      <c r="P73" s="17">
        <f>P74+P75+P76+P77</f>
        <v>0</v>
      </c>
      <c r="Q73" s="17">
        <f>Q74+Q75+Q76+Q77</f>
        <v>0</v>
      </c>
      <c r="R73" s="17">
        <f>R74+R75+R76+R77</f>
        <v>0</v>
      </c>
      <c r="S73" s="17">
        <f>S74+S75+S76+S77</f>
        <v>0</v>
      </c>
    </row>
    <row r="74" spans="1:19" ht="19.5" customHeight="1">
      <c r="A74" s="47"/>
      <c r="B74" s="48"/>
      <c r="C74" s="8" t="s">
        <v>13</v>
      </c>
      <c r="D74" s="24">
        <f t="shared" si="26"/>
        <v>17567.699999999997</v>
      </c>
      <c r="E74" s="8"/>
      <c r="F74" s="8"/>
      <c r="G74" s="8"/>
      <c r="H74" s="17"/>
      <c r="I74" s="17"/>
      <c r="J74" s="17">
        <v>3055.5</v>
      </c>
      <c r="K74" s="17">
        <v>2189.4</v>
      </c>
      <c r="L74" s="17">
        <v>12322.8</v>
      </c>
      <c r="M74" s="17"/>
      <c r="N74" s="17"/>
      <c r="O74" s="17"/>
      <c r="P74" s="17"/>
      <c r="Q74" s="17"/>
      <c r="R74" s="17"/>
      <c r="S74" s="17"/>
    </row>
    <row r="75" spans="1:19" ht="19.5" customHeight="1">
      <c r="A75" s="47"/>
      <c r="B75" s="48"/>
      <c r="C75" s="8" t="s">
        <v>14</v>
      </c>
      <c r="D75" s="24">
        <f t="shared" si="26"/>
        <v>358.6</v>
      </c>
      <c r="E75" s="8"/>
      <c r="F75" s="8"/>
      <c r="G75" s="8"/>
      <c r="H75" s="17"/>
      <c r="I75" s="17"/>
      <c r="J75" s="17">
        <v>62.4</v>
      </c>
      <c r="K75" s="17">
        <v>44.7</v>
      </c>
      <c r="L75" s="17">
        <v>251.5</v>
      </c>
      <c r="M75" s="17"/>
      <c r="N75" s="17"/>
      <c r="O75" s="17"/>
      <c r="P75" s="17"/>
      <c r="Q75" s="17"/>
      <c r="R75" s="17"/>
      <c r="S75" s="17"/>
    </row>
    <row r="76" spans="1:19" ht="19.5" customHeight="1">
      <c r="A76" s="47"/>
      <c r="B76" s="48"/>
      <c r="C76" s="8" t="s">
        <v>15</v>
      </c>
      <c r="D76" s="24">
        <f t="shared" si="26"/>
        <v>36.601</v>
      </c>
      <c r="E76" s="8"/>
      <c r="F76" s="8"/>
      <c r="G76" s="17"/>
      <c r="H76" s="17"/>
      <c r="I76" s="17"/>
      <c r="J76" s="17">
        <v>31.2</v>
      </c>
      <c r="K76" s="17">
        <v>0.8</v>
      </c>
      <c r="L76" s="17">
        <v>4.601</v>
      </c>
      <c r="M76" s="17"/>
      <c r="N76" s="17"/>
      <c r="O76" s="17"/>
      <c r="P76" s="17"/>
      <c r="Q76" s="17"/>
      <c r="R76" s="17"/>
      <c r="S76" s="17"/>
    </row>
    <row r="77" spans="1:19" ht="19.5" customHeight="1">
      <c r="A77" s="47"/>
      <c r="B77" s="48"/>
      <c r="C77" s="8" t="s">
        <v>16</v>
      </c>
      <c r="D77" s="24">
        <f t="shared" si="26"/>
        <v>0</v>
      </c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9.5" customHeight="1">
      <c r="A78" s="47" t="s">
        <v>39</v>
      </c>
      <c r="B78" s="48" t="s">
        <v>40</v>
      </c>
      <c r="C78" s="8" t="s">
        <v>12</v>
      </c>
      <c r="D78" s="24">
        <f t="shared" si="26"/>
        <v>11675.199999999999</v>
      </c>
      <c r="E78" s="8"/>
      <c r="F78" s="8">
        <f aca="true" t="shared" si="28" ref="F78:N78">F79+F80+F81+F82</f>
        <v>0</v>
      </c>
      <c r="G78" s="17">
        <f t="shared" si="28"/>
        <v>0</v>
      </c>
      <c r="H78" s="17">
        <f t="shared" si="28"/>
        <v>0</v>
      </c>
      <c r="I78" s="17">
        <f t="shared" si="28"/>
        <v>0</v>
      </c>
      <c r="J78" s="17">
        <f t="shared" si="28"/>
        <v>0</v>
      </c>
      <c r="K78" s="17">
        <f t="shared" si="28"/>
        <v>2173.9</v>
      </c>
      <c r="L78" s="17">
        <f t="shared" si="28"/>
        <v>9501.3</v>
      </c>
      <c r="M78" s="17">
        <f t="shared" si="28"/>
        <v>0</v>
      </c>
      <c r="N78" s="17">
        <f t="shared" si="28"/>
        <v>0</v>
      </c>
      <c r="O78" s="17">
        <f>O79+O80+O81+O82</f>
        <v>0</v>
      </c>
      <c r="P78" s="17">
        <f>P79+P80+P81+P82</f>
        <v>0</v>
      </c>
      <c r="Q78" s="17">
        <f>Q79+Q80+Q81+Q82</f>
        <v>0</v>
      </c>
      <c r="R78" s="17">
        <f>R79+R80+R81+R82</f>
        <v>0</v>
      </c>
      <c r="S78" s="17">
        <f>S79+S80+S81+S82</f>
        <v>0</v>
      </c>
    </row>
    <row r="79" spans="1:19" ht="19.5" customHeight="1">
      <c r="A79" s="47"/>
      <c r="B79" s="48"/>
      <c r="C79" s="8" t="s">
        <v>13</v>
      </c>
      <c r="D79" s="24">
        <f t="shared" si="26"/>
        <v>11437.4</v>
      </c>
      <c r="E79" s="8"/>
      <c r="F79" s="8"/>
      <c r="G79" s="8"/>
      <c r="H79" s="17"/>
      <c r="I79" s="17"/>
      <c r="J79" s="17"/>
      <c r="K79" s="17">
        <v>2129.6</v>
      </c>
      <c r="L79" s="17">
        <v>9307.8</v>
      </c>
      <c r="M79" s="17"/>
      <c r="N79" s="17"/>
      <c r="O79" s="17"/>
      <c r="P79" s="17"/>
      <c r="Q79" s="17"/>
      <c r="R79" s="17"/>
      <c r="S79" s="17"/>
    </row>
    <row r="80" spans="1:19" ht="19.5" customHeight="1">
      <c r="A80" s="47"/>
      <c r="B80" s="48"/>
      <c r="C80" s="8" t="s">
        <v>14</v>
      </c>
      <c r="D80" s="24">
        <f t="shared" si="26"/>
        <v>233.5</v>
      </c>
      <c r="E80" s="8"/>
      <c r="F80" s="8"/>
      <c r="G80" s="8"/>
      <c r="H80" s="17"/>
      <c r="I80" s="17"/>
      <c r="J80" s="17"/>
      <c r="K80" s="17">
        <v>43.5</v>
      </c>
      <c r="L80" s="17">
        <v>190</v>
      </c>
      <c r="M80" s="17"/>
      <c r="N80" s="17"/>
      <c r="O80" s="17"/>
      <c r="P80" s="17"/>
      <c r="Q80" s="17"/>
      <c r="R80" s="17"/>
      <c r="S80" s="17"/>
    </row>
    <row r="81" spans="1:19" ht="19.5" customHeight="1">
      <c r="A81" s="47"/>
      <c r="B81" s="48"/>
      <c r="C81" s="8" t="s">
        <v>15</v>
      </c>
      <c r="D81" s="24">
        <f t="shared" si="26"/>
        <v>4.3</v>
      </c>
      <c r="E81" s="8"/>
      <c r="F81" s="8"/>
      <c r="G81" s="17"/>
      <c r="H81" s="17"/>
      <c r="I81" s="17"/>
      <c r="J81" s="17"/>
      <c r="K81" s="17">
        <v>0.8</v>
      </c>
      <c r="L81" s="17">
        <v>3.5</v>
      </c>
      <c r="M81" s="17"/>
      <c r="N81" s="17"/>
      <c r="O81" s="17"/>
      <c r="P81" s="17"/>
      <c r="Q81" s="17"/>
      <c r="R81" s="17"/>
      <c r="S81" s="17"/>
    </row>
    <row r="82" spans="1:19" ht="19.5" customHeight="1">
      <c r="A82" s="47"/>
      <c r="B82" s="48"/>
      <c r="C82" s="8" t="s">
        <v>16</v>
      </c>
      <c r="D82" s="24">
        <f t="shared" si="26"/>
        <v>0</v>
      </c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</row>
    <row r="83" spans="1:19" ht="19.5" customHeight="1">
      <c r="A83" s="47" t="s">
        <v>41</v>
      </c>
      <c r="B83" s="48" t="s">
        <v>42</v>
      </c>
      <c r="C83" s="8" t="s">
        <v>12</v>
      </c>
      <c r="D83" s="24">
        <f t="shared" si="26"/>
        <v>116925.19999999998</v>
      </c>
      <c r="E83" s="8"/>
      <c r="F83" s="8">
        <f aca="true" t="shared" si="29" ref="F83:S83">F84+F85+F86+F87</f>
        <v>0</v>
      </c>
      <c r="G83" s="17">
        <f t="shared" si="29"/>
        <v>0</v>
      </c>
      <c r="H83" s="17">
        <f t="shared" si="29"/>
        <v>0</v>
      </c>
      <c r="I83" s="17">
        <f t="shared" si="29"/>
        <v>0</v>
      </c>
      <c r="J83" s="17">
        <f t="shared" si="29"/>
        <v>0</v>
      </c>
      <c r="K83" s="17">
        <f t="shared" si="29"/>
        <v>4931.1</v>
      </c>
      <c r="L83" s="18">
        <f t="shared" si="29"/>
        <v>13972.800000000001</v>
      </c>
      <c r="M83" s="18">
        <f t="shared" si="29"/>
        <v>14464.699999999999</v>
      </c>
      <c r="N83" s="18">
        <f t="shared" si="29"/>
        <v>13845.6</v>
      </c>
      <c r="O83" s="18">
        <f t="shared" si="29"/>
        <v>13942.2</v>
      </c>
      <c r="P83" s="18">
        <f t="shared" si="29"/>
        <v>13942.2</v>
      </c>
      <c r="Q83" s="18">
        <f t="shared" si="29"/>
        <v>13942.2</v>
      </c>
      <c r="R83" s="18">
        <f t="shared" si="29"/>
        <v>13942.2</v>
      </c>
      <c r="S83" s="18">
        <f t="shared" si="29"/>
        <v>13942.2</v>
      </c>
    </row>
    <row r="84" spans="1:19" ht="19.5" customHeight="1">
      <c r="A84" s="47"/>
      <c r="B84" s="48"/>
      <c r="C84" s="8" t="s">
        <v>13</v>
      </c>
      <c r="D84" s="24">
        <f t="shared" si="26"/>
        <v>97287.7</v>
      </c>
      <c r="E84" s="8"/>
      <c r="F84" s="8"/>
      <c r="G84" s="8"/>
      <c r="H84" s="17"/>
      <c r="I84" s="17"/>
      <c r="J84" s="17"/>
      <c r="K84" s="17">
        <v>4185.1</v>
      </c>
      <c r="L84" s="18">
        <v>11858.9</v>
      </c>
      <c r="M84" s="18">
        <v>12422.1</v>
      </c>
      <c r="N84" s="18">
        <v>11890.3</v>
      </c>
      <c r="O84" s="18">
        <v>11970.9</v>
      </c>
      <c r="P84" s="18">
        <v>11970.9</v>
      </c>
      <c r="Q84" s="18">
        <v>10996.5</v>
      </c>
      <c r="R84" s="18">
        <v>10996.5</v>
      </c>
      <c r="S84" s="18">
        <v>10996.5</v>
      </c>
    </row>
    <row r="85" spans="1:19" ht="19.5" customHeight="1">
      <c r="A85" s="47"/>
      <c r="B85" s="48"/>
      <c r="C85" s="8" t="s">
        <v>14</v>
      </c>
      <c r="D85" s="24">
        <f t="shared" si="26"/>
        <v>19455.899999999998</v>
      </c>
      <c r="E85" s="8"/>
      <c r="F85" s="8"/>
      <c r="G85" s="8"/>
      <c r="H85" s="17"/>
      <c r="I85" s="17"/>
      <c r="J85" s="17"/>
      <c r="K85" s="17">
        <v>738.5</v>
      </c>
      <c r="L85" s="18">
        <v>2092.8</v>
      </c>
      <c r="M85" s="18">
        <f>2045.6-23.4</f>
        <v>2022.1999999999998</v>
      </c>
      <c r="N85" s="18">
        <v>1935.7</v>
      </c>
      <c r="O85" s="18">
        <v>1948.7</v>
      </c>
      <c r="P85" s="18">
        <v>1948.7</v>
      </c>
      <c r="Q85" s="18">
        <v>2923.1</v>
      </c>
      <c r="R85" s="18">
        <v>2923.1</v>
      </c>
      <c r="S85" s="18">
        <v>2923.1</v>
      </c>
    </row>
    <row r="86" spans="1:19" ht="19.5" customHeight="1">
      <c r="A86" s="47"/>
      <c r="B86" s="48"/>
      <c r="C86" s="8" t="s">
        <v>15</v>
      </c>
      <c r="D86" s="24">
        <f t="shared" si="26"/>
        <v>181.59999999999997</v>
      </c>
      <c r="E86" s="8"/>
      <c r="F86" s="8"/>
      <c r="G86" s="17"/>
      <c r="H86" s="17"/>
      <c r="I86" s="17"/>
      <c r="J86" s="17"/>
      <c r="K86" s="17">
        <v>7.5</v>
      </c>
      <c r="L86" s="17">
        <v>21.1</v>
      </c>
      <c r="M86" s="17">
        <v>20.4</v>
      </c>
      <c r="N86" s="17">
        <v>19.6</v>
      </c>
      <c r="O86" s="17">
        <v>22.6</v>
      </c>
      <c r="P86" s="17">
        <v>22.6</v>
      </c>
      <c r="Q86" s="17">
        <v>22.6</v>
      </c>
      <c r="R86" s="17">
        <v>22.6</v>
      </c>
      <c r="S86" s="17">
        <v>22.6</v>
      </c>
    </row>
    <row r="87" spans="1:19" ht="19.5" customHeight="1">
      <c r="A87" s="47"/>
      <c r="B87" s="48"/>
      <c r="C87" s="8" t="s">
        <v>16</v>
      </c>
      <c r="D87" s="24">
        <f t="shared" si="26"/>
        <v>0</v>
      </c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</row>
    <row r="88" spans="1:19" ht="19.5" customHeight="1">
      <c r="A88" s="47" t="s">
        <v>43</v>
      </c>
      <c r="B88" s="48" t="s">
        <v>44</v>
      </c>
      <c r="C88" s="8" t="s">
        <v>12</v>
      </c>
      <c r="D88" s="24">
        <f t="shared" si="26"/>
        <v>159899</v>
      </c>
      <c r="E88" s="8"/>
      <c r="F88" s="8">
        <f aca="true" t="shared" si="30" ref="F88:R88">F89+F90+F91+F92</f>
        <v>0</v>
      </c>
      <c r="G88" s="17">
        <f t="shared" si="30"/>
        <v>0</v>
      </c>
      <c r="H88" s="17">
        <f t="shared" si="30"/>
        <v>0</v>
      </c>
      <c r="I88" s="17">
        <f t="shared" si="30"/>
        <v>0</v>
      </c>
      <c r="J88" s="17">
        <f t="shared" si="30"/>
        <v>0</v>
      </c>
      <c r="K88" s="17">
        <f t="shared" si="30"/>
        <v>6665.4</v>
      </c>
      <c r="L88" s="17">
        <f t="shared" si="30"/>
        <v>17974.9</v>
      </c>
      <c r="M88" s="17">
        <f t="shared" si="30"/>
        <v>19545.2</v>
      </c>
      <c r="N88" s="17">
        <f t="shared" si="30"/>
        <v>19235</v>
      </c>
      <c r="O88" s="17">
        <f t="shared" si="30"/>
        <v>19295.7</v>
      </c>
      <c r="P88" s="17">
        <f t="shared" si="30"/>
        <v>19295.7</v>
      </c>
      <c r="Q88" s="17">
        <f t="shared" si="30"/>
        <v>19295.7</v>
      </c>
      <c r="R88" s="17">
        <f t="shared" si="30"/>
        <v>19295.7</v>
      </c>
      <c r="S88" s="17">
        <f>S89+S90+S91+S92</f>
        <v>19295.7</v>
      </c>
    </row>
    <row r="89" spans="1:19" ht="19.5" customHeight="1">
      <c r="A89" s="47"/>
      <c r="B89" s="48"/>
      <c r="C89" s="8" t="s">
        <v>13</v>
      </c>
      <c r="D89" s="24">
        <f t="shared" si="26"/>
        <v>159899</v>
      </c>
      <c r="E89" s="8"/>
      <c r="F89" s="8"/>
      <c r="G89" s="8"/>
      <c r="H89" s="17"/>
      <c r="I89" s="17"/>
      <c r="J89" s="17"/>
      <c r="K89" s="17">
        <v>6665.4</v>
      </c>
      <c r="L89" s="17">
        <v>17974.9</v>
      </c>
      <c r="M89" s="17">
        <v>19545.2</v>
      </c>
      <c r="N89" s="17">
        <v>19235</v>
      </c>
      <c r="O89" s="17">
        <v>19295.7</v>
      </c>
      <c r="P89" s="17">
        <v>19295.7</v>
      </c>
      <c r="Q89" s="17">
        <v>19295.7</v>
      </c>
      <c r="R89" s="17">
        <v>19295.7</v>
      </c>
      <c r="S89" s="17">
        <v>19295.7</v>
      </c>
    </row>
    <row r="90" spans="1:19" ht="19.5" customHeight="1">
      <c r="A90" s="47"/>
      <c r="B90" s="48"/>
      <c r="C90" s="8" t="s">
        <v>14</v>
      </c>
      <c r="D90" s="24">
        <f t="shared" si="26"/>
        <v>0</v>
      </c>
      <c r="E90" s="8"/>
      <c r="F90" s="8"/>
      <c r="G90" s="8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</row>
    <row r="91" spans="1:19" ht="19.5" customHeight="1">
      <c r="A91" s="47"/>
      <c r="B91" s="48"/>
      <c r="C91" s="8" t="s">
        <v>15</v>
      </c>
      <c r="D91" s="24">
        <f t="shared" si="26"/>
        <v>0</v>
      </c>
      <c r="E91" s="8"/>
      <c r="F91" s="8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</row>
    <row r="92" spans="1:19" ht="19.5" customHeight="1">
      <c r="A92" s="47"/>
      <c r="B92" s="48"/>
      <c r="C92" s="8" t="s">
        <v>16</v>
      </c>
      <c r="D92" s="24">
        <f t="shared" si="26"/>
        <v>0</v>
      </c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</row>
    <row r="93" spans="1:19" ht="19.5" customHeight="1">
      <c r="A93" s="47" t="s">
        <v>45</v>
      </c>
      <c r="B93" s="48" t="s">
        <v>46</v>
      </c>
      <c r="C93" s="8" t="s">
        <v>12</v>
      </c>
      <c r="D93" s="24">
        <f t="shared" si="26"/>
        <v>1616.8999999999999</v>
      </c>
      <c r="E93" s="8"/>
      <c r="F93" s="8">
        <f aca="true" t="shared" si="31" ref="F93:N93">F94+F95+F96+F97</f>
        <v>0</v>
      </c>
      <c r="G93" s="17">
        <f t="shared" si="31"/>
        <v>0</v>
      </c>
      <c r="H93" s="17">
        <f t="shared" si="31"/>
        <v>0</v>
      </c>
      <c r="I93" s="17">
        <f t="shared" si="31"/>
        <v>0</v>
      </c>
      <c r="J93" s="17">
        <f t="shared" si="31"/>
        <v>0</v>
      </c>
      <c r="K93" s="17">
        <f t="shared" si="31"/>
        <v>0</v>
      </c>
      <c r="L93" s="18">
        <f t="shared" si="31"/>
        <v>1616.8999999999999</v>
      </c>
      <c r="M93" s="18">
        <f t="shared" si="31"/>
        <v>0</v>
      </c>
      <c r="N93" s="18">
        <f t="shared" si="31"/>
        <v>0</v>
      </c>
      <c r="O93" s="18">
        <f>O94+O95+O96+O97</f>
        <v>0</v>
      </c>
      <c r="P93" s="18">
        <f>P94+P95+P96+P97</f>
        <v>0</v>
      </c>
      <c r="Q93" s="18">
        <f>Q94+Q95+Q96+Q97</f>
        <v>0</v>
      </c>
      <c r="R93" s="18">
        <f>R94+R95+R96+R97</f>
        <v>0</v>
      </c>
      <c r="S93" s="18">
        <f>S94+S95+S96+S97</f>
        <v>0</v>
      </c>
    </row>
    <row r="94" spans="1:19" ht="19.5" customHeight="1">
      <c r="A94" s="47"/>
      <c r="B94" s="48"/>
      <c r="C94" s="8" t="s">
        <v>13</v>
      </c>
      <c r="D94" s="24">
        <f t="shared" si="26"/>
        <v>1584</v>
      </c>
      <c r="E94" s="8"/>
      <c r="F94" s="8"/>
      <c r="G94" s="8"/>
      <c r="H94" s="17"/>
      <c r="I94" s="17"/>
      <c r="J94" s="17"/>
      <c r="K94" s="17"/>
      <c r="L94" s="18">
        <v>1584</v>
      </c>
      <c r="M94" s="18"/>
      <c r="N94" s="18"/>
      <c r="O94" s="18"/>
      <c r="P94" s="18"/>
      <c r="Q94" s="18"/>
      <c r="R94" s="18"/>
      <c r="S94" s="18"/>
    </row>
    <row r="95" spans="1:19" ht="19.5" customHeight="1">
      <c r="A95" s="47"/>
      <c r="B95" s="48"/>
      <c r="C95" s="8" t="s">
        <v>14</v>
      </c>
      <c r="D95" s="24">
        <f t="shared" si="26"/>
        <v>32.3</v>
      </c>
      <c r="E95" s="8"/>
      <c r="F95" s="8"/>
      <c r="G95" s="8"/>
      <c r="H95" s="17"/>
      <c r="I95" s="17"/>
      <c r="J95" s="17"/>
      <c r="K95" s="17"/>
      <c r="L95" s="18">
        <v>32.3</v>
      </c>
      <c r="M95" s="18"/>
      <c r="N95" s="18"/>
      <c r="O95" s="18"/>
      <c r="P95" s="18"/>
      <c r="Q95" s="18"/>
      <c r="R95" s="18"/>
      <c r="S95" s="18"/>
    </row>
    <row r="96" spans="1:19" ht="19.5" customHeight="1">
      <c r="A96" s="47"/>
      <c r="B96" s="48"/>
      <c r="C96" s="8" t="s">
        <v>15</v>
      </c>
      <c r="D96" s="24">
        <f t="shared" si="26"/>
        <v>0.6</v>
      </c>
      <c r="E96" s="8"/>
      <c r="F96" s="8"/>
      <c r="G96" s="17"/>
      <c r="H96" s="17"/>
      <c r="I96" s="17"/>
      <c r="J96" s="17"/>
      <c r="K96" s="17"/>
      <c r="L96" s="17">
        <v>0.6</v>
      </c>
      <c r="M96" s="17"/>
      <c r="N96" s="17"/>
      <c r="O96" s="17"/>
      <c r="P96" s="17"/>
      <c r="Q96" s="17"/>
      <c r="R96" s="17"/>
      <c r="S96" s="17"/>
    </row>
    <row r="97" spans="1:19" ht="19.5" customHeight="1">
      <c r="A97" s="47"/>
      <c r="B97" s="48"/>
      <c r="C97" s="8" t="s">
        <v>16</v>
      </c>
      <c r="D97" s="24">
        <f t="shared" si="26"/>
        <v>0</v>
      </c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</row>
    <row r="98" spans="1:19" ht="56.25" customHeight="1">
      <c r="A98" s="47" t="s">
        <v>102</v>
      </c>
      <c r="B98" s="52" t="s">
        <v>112</v>
      </c>
      <c r="C98" s="8" t="s">
        <v>12</v>
      </c>
      <c r="D98" s="24">
        <f t="shared" si="26"/>
        <v>31407.220000000005</v>
      </c>
      <c r="E98" s="8"/>
      <c r="F98" s="8">
        <f aca="true" t="shared" si="32" ref="F98:N98">F99+F100+F101+F102</f>
        <v>0</v>
      </c>
      <c r="G98" s="17">
        <f t="shared" si="32"/>
        <v>0</v>
      </c>
      <c r="H98" s="17">
        <f t="shared" si="32"/>
        <v>0</v>
      </c>
      <c r="I98" s="17">
        <f t="shared" si="32"/>
        <v>0</v>
      </c>
      <c r="J98" s="17">
        <f t="shared" si="32"/>
        <v>0</v>
      </c>
      <c r="K98" s="17">
        <f t="shared" si="32"/>
        <v>0</v>
      </c>
      <c r="L98" s="18">
        <f t="shared" si="32"/>
        <v>0</v>
      </c>
      <c r="M98" s="18">
        <f t="shared" si="32"/>
        <v>979.414</v>
      </c>
      <c r="N98" s="18">
        <f t="shared" si="32"/>
        <v>4582.400000000001</v>
      </c>
      <c r="O98" s="18">
        <f>O99+O100+O101+O102</f>
        <v>4517.228</v>
      </c>
      <c r="P98" s="18">
        <f>P99+P100+P101+P102</f>
        <v>4517.228</v>
      </c>
      <c r="Q98" s="18">
        <f>Q99+Q100+Q101+Q102</f>
        <v>5603.650000000001</v>
      </c>
      <c r="R98" s="18">
        <f>R99+R100+R101+R102</f>
        <v>5603.650000000001</v>
      </c>
      <c r="S98" s="18">
        <f>S99+S100+S101+S102</f>
        <v>5603.650000000001</v>
      </c>
    </row>
    <row r="99" spans="1:19" ht="33" customHeight="1">
      <c r="A99" s="47"/>
      <c r="B99" s="53"/>
      <c r="C99" s="8" t="s">
        <v>13</v>
      </c>
      <c r="D99" s="24">
        <f t="shared" si="26"/>
        <v>30779.023</v>
      </c>
      <c r="E99" s="8"/>
      <c r="F99" s="8"/>
      <c r="G99" s="8"/>
      <c r="H99" s="17"/>
      <c r="I99" s="17"/>
      <c r="J99" s="17"/>
      <c r="K99" s="17"/>
      <c r="L99" s="18"/>
      <c r="M99" s="18">
        <v>959.826</v>
      </c>
      <c r="N99" s="18">
        <f>3037.8+1452.9</f>
        <v>4490.700000000001</v>
      </c>
      <c r="O99" s="18">
        <v>4426.883</v>
      </c>
      <c r="P99" s="18">
        <v>4426.883</v>
      </c>
      <c r="Q99" s="18">
        <v>5491.577</v>
      </c>
      <c r="R99" s="18">
        <v>5491.577</v>
      </c>
      <c r="S99" s="18">
        <v>5491.577</v>
      </c>
    </row>
    <row r="100" spans="1:19" ht="28.5" customHeight="1">
      <c r="A100" s="47"/>
      <c r="B100" s="53"/>
      <c r="C100" s="8" t="s">
        <v>14</v>
      </c>
      <c r="D100" s="24">
        <f t="shared" si="26"/>
        <v>628.197</v>
      </c>
      <c r="E100" s="8"/>
      <c r="F100" s="8"/>
      <c r="G100" s="8"/>
      <c r="H100" s="17"/>
      <c r="I100" s="17"/>
      <c r="J100" s="17"/>
      <c r="K100" s="17"/>
      <c r="L100" s="18"/>
      <c r="M100" s="18">
        <v>19.588</v>
      </c>
      <c r="N100" s="18">
        <f>62+29.7</f>
        <v>91.7</v>
      </c>
      <c r="O100" s="18">
        <v>90.345</v>
      </c>
      <c r="P100" s="18">
        <v>90.345</v>
      </c>
      <c r="Q100" s="18">
        <v>112.073</v>
      </c>
      <c r="R100" s="18">
        <v>112.073</v>
      </c>
      <c r="S100" s="18">
        <v>112.073</v>
      </c>
    </row>
    <row r="101" spans="1:19" ht="37.5" customHeight="1">
      <c r="A101" s="47"/>
      <c r="B101" s="53"/>
      <c r="C101" s="8" t="s">
        <v>15</v>
      </c>
      <c r="D101" s="24">
        <f t="shared" si="26"/>
        <v>0</v>
      </c>
      <c r="E101" s="8"/>
      <c r="F101" s="8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</row>
    <row r="102" spans="1:19" ht="54.75" customHeight="1">
      <c r="A102" s="47"/>
      <c r="B102" s="54"/>
      <c r="C102" s="8" t="s">
        <v>16</v>
      </c>
      <c r="D102" s="24">
        <f t="shared" si="26"/>
        <v>0</v>
      </c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</row>
    <row r="103" spans="1:19" ht="19.5" customHeight="1">
      <c r="A103" s="44" t="s">
        <v>105</v>
      </c>
      <c r="B103" s="56" t="s">
        <v>106</v>
      </c>
      <c r="C103" s="8" t="s">
        <v>12</v>
      </c>
      <c r="D103" s="24">
        <f t="shared" si="26"/>
        <v>1804.4330000000002</v>
      </c>
      <c r="E103" s="8"/>
      <c r="F103" s="8"/>
      <c r="G103" s="8"/>
      <c r="H103" s="8"/>
      <c r="I103" s="8"/>
      <c r="J103" s="8"/>
      <c r="K103" s="8"/>
      <c r="L103" s="8"/>
      <c r="M103" s="8"/>
      <c r="N103" s="8">
        <f aca="true" t="shared" si="33" ref="N103:S103">N104+N105+N106+N107</f>
        <v>0</v>
      </c>
      <c r="O103" s="8">
        <f t="shared" si="33"/>
        <v>1804.4330000000002</v>
      </c>
      <c r="P103" s="8">
        <f t="shared" si="33"/>
        <v>0</v>
      </c>
      <c r="Q103" s="8">
        <f t="shared" si="33"/>
        <v>0</v>
      </c>
      <c r="R103" s="8">
        <f t="shared" si="33"/>
        <v>0</v>
      </c>
      <c r="S103" s="8">
        <f t="shared" si="33"/>
        <v>0</v>
      </c>
    </row>
    <row r="104" spans="1:19" ht="19.5" customHeight="1">
      <c r="A104" s="45"/>
      <c r="B104" s="57"/>
      <c r="C104" s="8" t="s">
        <v>13</v>
      </c>
      <c r="D104" s="24">
        <f t="shared" si="26"/>
        <v>1767.66</v>
      </c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18">
        <v>1767.66</v>
      </c>
      <c r="P104" s="8"/>
      <c r="Q104" s="8"/>
      <c r="R104" s="8"/>
      <c r="S104" s="8"/>
    </row>
    <row r="105" spans="1:19" ht="19.5" customHeight="1">
      <c r="A105" s="45"/>
      <c r="B105" s="57"/>
      <c r="C105" s="8" t="s">
        <v>14</v>
      </c>
      <c r="D105" s="24">
        <f t="shared" si="26"/>
        <v>36.075</v>
      </c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>
        <v>36.075</v>
      </c>
      <c r="P105" s="8"/>
      <c r="Q105" s="8"/>
      <c r="R105" s="8"/>
      <c r="S105" s="8"/>
    </row>
    <row r="106" spans="1:19" ht="19.5" customHeight="1">
      <c r="A106" s="45"/>
      <c r="B106" s="57"/>
      <c r="C106" s="8" t="s">
        <v>15</v>
      </c>
      <c r="D106" s="24">
        <f t="shared" si="26"/>
        <v>0.698</v>
      </c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>
        <v>0.698</v>
      </c>
      <c r="P106" s="8"/>
      <c r="Q106" s="8"/>
      <c r="R106" s="8"/>
      <c r="S106" s="8"/>
    </row>
    <row r="107" spans="1:19" ht="76.5" customHeight="1">
      <c r="A107" s="46"/>
      <c r="B107" s="58"/>
      <c r="C107" s="8" t="s">
        <v>16</v>
      </c>
      <c r="D107" s="24">
        <f t="shared" si="26"/>
        <v>0</v>
      </c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</row>
    <row r="108" spans="1:19" ht="19.5" customHeight="1">
      <c r="A108" s="55" t="s">
        <v>47</v>
      </c>
      <c r="B108" s="48" t="s">
        <v>48</v>
      </c>
      <c r="C108" s="8" t="s">
        <v>12</v>
      </c>
      <c r="D108" s="24">
        <f t="shared" si="26"/>
        <v>2015565.7600000002</v>
      </c>
      <c r="E108" s="16">
        <f aca="true" t="shared" si="34" ref="E108:M108">E109+E110+E111+E112</f>
        <v>101744.4</v>
      </c>
      <c r="F108" s="16">
        <f t="shared" si="34"/>
        <v>109806.6</v>
      </c>
      <c r="G108" s="16">
        <f t="shared" si="34"/>
        <v>114595.4</v>
      </c>
      <c r="H108" s="16">
        <f t="shared" si="34"/>
        <v>71724.9</v>
      </c>
      <c r="I108" s="16">
        <f t="shared" si="34"/>
        <v>59446.200000000004</v>
      </c>
      <c r="J108" s="16">
        <f t="shared" si="34"/>
        <v>83467.7</v>
      </c>
      <c r="K108" s="16">
        <f t="shared" si="34"/>
        <v>83041.09999999999</v>
      </c>
      <c r="L108" s="16">
        <f t="shared" si="34"/>
        <v>108476.1</v>
      </c>
      <c r="M108" s="16">
        <f t="shared" si="34"/>
        <v>114922.96</v>
      </c>
      <c r="N108" s="16">
        <f aca="true" t="shared" si="35" ref="N108:S108">N109+N110+N111+N112</f>
        <v>115029.1</v>
      </c>
      <c r="O108" s="16">
        <f t="shared" si="35"/>
        <v>134658.1</v>
      </c>
      <c r="P108" s="16">
        <f t="shared" si="35"/>
        <v>217397.09999999998</v>
      </c>
      <c r="Q108" s="16">
        <f t="shared" si="35"/>
        <v>465411.49999999994</v>
      </c>
      <c r="R108" s="16">
        <f t="shared" si="35"/>
        <v>117922.3</v>
      </c>
      <c r="S108" s="16">
        <f t="shared" si="35"/>
        <v>117922.3</v>
      </c>
    </row>
    <row r="109" spans="1:19" ht="19.5" customHeight="1">
      <c r="A109" s="55"/>
      <c r="B109" s="48"/>
      <c r="C109" s="8" t="s">
        <v>13</v>
      </c>
      <c r="D109" s="15">
        <f>D115+D120+D125+D130+D135+D140+D145+D150+D155+D160+D165+D170+D175+D180+D185+D190+D195+D200</f>
        <v>8595.8</v>
      </c>
      <c r="E109" s="15">
        <f aca="true" t="shared" si="36" ref="E109:M109">E115+E120+E125+E130+E135+E140+E145+E150+E155+E160+E165+E170+E175+E180+E185+E190+E195+E200</f>
        <v>0</v>
      </c>
      <c r="F109" s="15">
        <f t="shared" si="36"/>
        <v>0</v>
      </c>
      <c r="G109" s="15">
        <f t="shared" si="36"/>
        <v>0</v>
      </c>
      <c r="H109" s="15">
        <f t="shared" si="36"/>
        <v>0</v>
      </c>
      <c r="I109" s="15">
        <f t="shared" si="36"/>
        <v>200.2</v>
      </c>
      <c r="J109" s="15">
        <f t="shared" si="36"/>
        <v>3363.8</v>
      </c>
      <c r="K109" s="15">
        <f t="shared" si="36"/>
        <v>4450</v>
      </c>
      <c r="L109" s="15">
        <f t="shared" si="36"/>
        <v>581.8</v>
      </c>
      <c r="M109" s="15">
        <f t="shared" si="36"/>
        <v>0</v>
      </c>
      <c r="N109" s="15">
        <f aca="true" t="shared" si="37" ref="N109:S111">N115+N120+N125+N130+N135+N140+N145+N150+N155+N160+N165+N170+N175+N180+N185+N190+N195+N200</f>
        <v>0</v>
      </c>
      <c r="O109" s="15">
        <f t="shared" si="37"/>
        <v>0</v>
      </c>
      <c r="P109" s="15">
        <f t="shared" si="37"/>
        <v>0</v>
      </c>
      <c r="Q109" s="15">
        <f t="shared" si="37"/>
        <v>0</v>
      </c>
      <c r="R109" s="15">
        <f t="shared" si="37"/>
        <v>0</v>
      </c>
      <c r="S109" s="15">
        <f t="shared" si="37"/>
        <v>0</v>
      </c>
    </row>
    <row r="110" spans="1:19" ht="19.5" customHeight="1">
      <c r="A110" s="55"/>
      <c r="B110" s="48"/>
      <c r="C110" s="8" t="s">
        <v>14</v>
      </c>
      <c r="D110" s="15">
        <f>D116+D121+D126+D131+D136+D141+D146+D151+D156+D161+D166+D171+D176+D181+D186+D191+D196+D201</f>
        <v>767295.46</v>
      </c>
      <c r="E110" s="15">
        <f aca="true" t="shared" si="38" ref="E110:M110">E116+E121+E126+E131+E136+E141+E146+E151+E156+E161+E166+E171+E176+E181+E186+E191+E196+E201</f>
        <v>13930.7</v>
      </c>
      <c r="F110" s="15">
        <f t="shared" si="38"/>
        <v>17066.8</v>
      </c>
      <c r="G110" s="15">
        <f t="shared" si="38"/>
        <v>18440.699999999997</v>
      </c>
      <c r="H110" s="15">
        <f t="shared" si="38"/>
        <v>13678.8</v>
      </c>
      <c r="I110" s="15">
        <f t="shared" si="38"/>
        <v>14043.1</v>
      </c>
      <c r="J110" s="15">
        <f t="shared" si="38"/>
        <v>16596.6</v>
      </c>
      <c r="K110" s="15">
        <f t="shared" si="38"/>
        <v>15564.6</v>
      </c>
      <c r="L110" s="15">
        <f t="shared" si="38"/>
        <v>41761.00000000001</v>
      </c>
      <c r="M110" s="15">
        <f t="shared" si="38"/>
        <v>27770.26</v>
      </c>
      <c r="N110" s="15">
        <f t="shared" si="37"/>
        <v>17281.399999999998</v>
      </c>
      <c r="O110" s="15">
        <f t="shared" si="37"/>
        <v>32737.6</v>
      </c>
      <c r="P110" s="15">
        <f t="shared" si="37"/>
        <v>122115.29999999999</v>
      </c>
      <c r="Q110" s="15">
        <f t="shared" si="37"/>
        <v>370428.99999999994</v>
      </c>
      <c r="R110" s="15">
        <f t="shared" si="37"/>
        <v>22939.8</v>
      </c>
      <c r="S110" s="15">
        <f t="shared" si="37"/>
        <v>22939.8</v>
      </c>
    </row>
    <row r="111" spans="1:19" ht="19.5" customHeight="1">
      <c r="A111" s="55"/>
      <c r="B111" s="48"/>
      <c r="C111" s="8" t="s">
        <v>15</v>
      </c>
      <c r="D111" s="15">
        <f>D117+D122+D127+D132+D137+D142+D147+D152+D157+D162+D167+D172+D177+D182+D187+D192+D197+D202</f>
        <v>1236652.7999999998</v>
      </c>
      <c r="E111" s="15">
        <f aca="true" t="shared" si="39" ref="E111:M111">E117+E122+E127+E132+E137+E142+E147+E152+E157+E162+E167+E172+E177+E182+E187+E192+E197+E202</f>
        <v>87813.7</v>
      </c>
      <c r="F111" s="15">
        <f t="shared" si="39"/>
        <v>92739.8</v>
      </c>
      <c r="G111" s="15">
        <f t="shared" si="39"/>
        <v>96154.7</v>
      </c>
      <c r="H111" s="15">
        <f t="shared" si="39"/>
        <v>58046.1</v>
      </c>
      <c r="I111" s="15">
        <f t="shared" si="39"/>
        <v>45202.9</v>
      </c>
      <c r="J111" s="15">
        <f t="shared" si="39"/>
        <v>63507.3</v>
      </c>
      <c r="K111" s="15">
        <f t="shared" si="39"/>
        <v>63026.49999999999</v>
      </c>
      <c r="L111" s="15">
        <f t="shared" si="39"/>
        <v>65880.90000000001</v>
      </c>
      <c r="M111" s="15">
        <f t="shared" si="39"/>
        <v>86427.40000000001</v>
      </c>
      <c r="N111" s="15">
        <f t="shared" si="37"/>
        <v>97203.70000000001</v>
      </c>
      <c r="O111" s="15">
        <f t="shared" si="37"/>
        <v>101620.5</v>
      </c>
      <c r="P111" s="15">
        <f t="shared" si="37"/>
        <v>94981.8</v>
      </c>
      <c r="Q111" s="15">
        <f t="shared" si="37"/>
        <v>94682.5</v>
      </c>
      <c r="R111" s="15">
        <f t="shared" si="37"/>
        <v>94682.5</v>
      </c>
      <c r="S111" s="15">
        <f t="shared" si="37"/>
        <v>94682.5</v>
      </c>
    </row>
    <row r="112" spans="1:19" ht="19.5" customHeight="1">
      <c r="A112" s="55"/>
      <c r="B112" s="48"/>
      <c r="C112" s="8" t="s">
        <v>16</v>
      </c>
      <c r="D112" s="15">
        <f>D118+D123+D128+D133+D138+D143+D148+D153+D158+D163+D168+D173+D178+D183</f>
        <v>3021.7000000000003</v>
      </c>
      <c r="E112" s="15">
        <f aca="true" t="shared" si="40" ref="E112:M112">E118+E123+E128+E133+E138+E143+E148+E153+E158+E163+E168+E173+E178+E183</f>
        <v>0</v>
      </c>
      <c r="F112" s="15">
        <f t="shared" si="40"/>
        <v>0</v>
      </c>
      <c r="G112" s="15">
        <f t="shared" si="40"/>
        <v>0</v>
      </c>
      <c r="H112" s="15">
        <f t="shared" si="40"/>
        <v>0</v>
      </c>
      <c r="I112" s="15">
        <f t="shared" si="40"/>
        <v>0</v>
      </c>
      <c r="J112" s="15">
        <f t="shared" si="40"/>
        <v>0</v>
      </c>
      <c r="K112" s="15">
        <f t="shared" si="40"/>
        <v>0</v>
      </c>
      <c r="L112" s="15">
        <f t="shared" si="40"/>
        <v>252.4</v>
      </c>
      <c r="M112" s="15">
        <f t="shared" si="40"/>
        <v>725.3</v>
      </c>
      <c r="N112" s="15">
        <f aca="true" t="shared" si="41" ref="N112:S112">N118+N123+N128+N133+N138+N143+N148+N153+N158+N163+N168+N173+N178+N183</f>
        <v>544</v>
      </c>
      <c r="O112" s="15">
        <f t="shared" si="41"/>
        <v>300</v>
      </c>
      <c r="P112" s="15">
        <f t="shared" si="41"/>
        <v>300</v>
      </c>
      <c r="Q112" s="15">
        <f t="shared" si="41"/>
        <v>300</v>
      </c>
      <c r="R112" s="15">
        <f t="shared" si="41"/>
        <v>300</v>
      </c>
      <c r="S112" s="15">
        <f t="shared" si="41"/>
        <v>300</v>
      </c>
    </row>
    <row r="113" spans="1:19" ht="19.5" customHeight="1">
      <c r="A113" s="8" t="s">
        <v>17</v>
      </c>
      <c r="B113" s="11"/>
      <c r="C113" s="8"/>
      <c r="D113" s="24">
        <f t="shared" si="26"/>
        <v>0</v>
      </c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</row>
    <row r="114" spans="1:19" ht="19.5" customHeight="1">
      <c r="A114" s="47" t="s">
        <v>49</v>
      </c>
      <c r="B114" s="48" t="s">
        <v>50</v>
      </c>
      <c r="C114" s="8" t="s">
        <v>12</v>
      </c>
      <c r="D114" s="24">
        <f t="shared" si="26"/>
        <v>1550831.9</v>
      </c>
      <c r="E114" s="16">
        <f aca="true" t="shared" si="42" ref="E114:O114">E115+E116+E117+E118</f>
        <v>63618.7</v>
      </c>
      <c r="F114" s="16">
        <f t="shared" si="42"/>
        <v>68084.8</v>
      </c>
      <c r="G114" s="16">
        <f t="shared" si="42"/>
        <v>71017.7</v>
      </c>
      <c r="H114" s="16">
        <f t="shared" si="42"/>
        <v>56301.6</v>
      </c>
      <c r="I114" s="16">
        <f t="shared" si="42"/>
        <v>44534</v>
      </c>
      <c r="J114" s="16">
        <f t="shared" si="42"/>
        <v>47764.3</v>
      </c>
      <c r="K114" s="16">
        <f t="shared" si="42"/>
        <v>47945.4</v>
      </c>
      <c r="L114" s="16">
        <f t="shared" si="42"/>
        <v>79808.9</v>
      </c>
      <c r="M114" s="16">
        <f t="shared" si="42"/>
        <v>97407.90000000001</v>
      </c>
      <c r="N114" s="16">
        <f t="shared" si="42"/>
        <v>89389.9</v>
      </c>
      <c r="O114" s="16">
        <f t="shared" si="42"/>
        <v>103612.6</v>
      </c>
      <c r="P114" s="16">
        <f>P115+P116+P117+P118</f>
        <v>184524.2</v>
      </c>
      <c r="Q114" s="16">
        <f>Q115+Q116+Q117+Q118</f>
        <v>430600.1</v>
      </c>
      <c r="R114" s="16">
        <f>R115+R116+R117+R118</f>
        <v>83110.9</v>
      </c>
      <c r="S114" s="16">
        <f>S115+S116+S117+S118</f>
        <v>83110.9</v>
      </c>
    </row>
    <row r="115" spans="1:19" ht="19.5" customHeight="1">
      <c r="A115" s="47"/>
      <c r="B115" s="48"/>
      <c r="C115" s="8" t="s">
        <v>13</v>
      </c>
      <c r="D115" s="24">
        <f t="shared" si="26"/>
        <v>0</v>
      </c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</row>
    <row r="116" spans="1:19" ht="19.5" customHeight="1">
      <c r="A116" s="47"/>
      <c r="B116" s="48"/>
      <c r="C116" s="8" t="s">
        <v>14</v>
      </c>
      <c r="D116" s="24">
        <f t="shared" si="26"/>
        <v>504734</v>
      </c>
      <c r="E116" s="27"/>
      <c r="F116" s="8"/>
      <c r="G116" s="8"/>
      <c r="H116" s="8"/>
      <c r="I116" s="8"/>
      <c r="J116" s="8"/>
      <c r="K116" s="19">
        <v>250</v>
      </c>
      <c r="L116" s="8">
        <v>26130.4</v>
      </c>
      <c r="M116" s="9">
        <v>10971.3</v>
      </c>
      <c r="N116" s="9">
        <v>1409.4</v>
      </c>
      <c r="O116" s="9">
        <v>12846.1</v>
      </c>
      <c r="P116" s="9">
        <v>101409.4</v>
      </c>
      <c r="Q116" s="9">
        <v>348898.6</v>
      </c>
      <c r="R116" s="9">
        <v>1409.4</v>
      </c>
      <c r="S116" s="9">
        <v>1409.4</v>
      </c>
    </row>
    <row r="117" spans="1:19" ht="19.5" customHeight="1">
      <c r="A117" s="47"/>
      <c r="B117" s="48"/>
      <c r="C117" s="8" t="s">
        <v>15</v>
      </c>
      <c r="D117" s="24">
        <f t="shared" si="26"/>
        <v>1045653.1000000001</v>
      </c>
      <c r="E117" s="14">
        <v>63618.7</v>
      </c>
      <c r="F117" s="16">
        <v>68084.8</v>
      </c>
      <c r="G117" s="16">
        <v>71017.7</v>
      </c>
      <c r="H117" s="16">
        <v>56301.6</v>
      </c>
      <c r="I117" s="16">
        <v>44534</v>
      </c>
      <c r="J117" s="16">
        <v>47764.3</v>
      </c>
      <c r="K117" s="16">
        <v>47695.4</v>
      </c>
      <c r="L117" s="16">
        <f>64909.3+690.8-12174</f>
        <v>53426.100000000006</v>
      </c>
      <c r="M117" s="16">
        <f>85214.1+1030.1</f>
        <v>86244.20000000001</v>
      </c>
      <c r="N117" s="16">
        <v>87980.5</v>
      </c>
      <c r="O117" s="16">
        <f>100787.5-O192</f>
        <v>90766.5</v>
      </c>
      <c r="P117" s="16">
        <f>94137.8-P189</f>
        <v>83114.8</v>
      </c>
      <c r="Q117" s="16">
        <f>93826.5-12125</f>
        <v>81701.5</v>
      </c>
      <c r="R117" s="16">
        <f>93826.5-12125</f>
        <v>81701.5</v>
      </c>
      <c r="S117" s="16">
        <f>93826.5-12125</f>
        <v>81701.5</v>
      </c>
    </row>
    <row r="118" spans="1:19" ht="19.5" customHeight="1">
      <c r="A118" s="47"/>
      <c r="B118" s="48"/>
      <c r="C118" s="8" t="s">
        <v>16</v>
      </c>
      <c r="D118" s="24">
        <f t="shared" si="26"/>
        <v>444.8</v>
      </c>
      <c r="E118" s="14"/>
      <c r="F118" s="9"/>
      <c r="G118" s="8"/>
      <c r="H118" s="8"/>
      <c r="I118" s="8"/>
      <c r="J118" s="8"/>
      <c r="K118" s="8"/>
      <c r="L118" s="9">
        <v>252.4</v>
      </c>
      <c r="M118" s="9">
        <v>192.4</v>
      </c>
      <c r="N118" s="9"/>
      <c r="O118" s="9"/>
      <c r="P118" s="9"/>
      <c r="Q118" s="9"/>
      <c r="R118" s="9"/>
      <c r="S118" s="9"/>
    </row>
    <row r="119" spans="1:19" ht="19.5" customHeight="1">
      <c r="A119" s="47" t="s">
        <v>51</v>
      </c>
      <c r="B119" s="48" t="s">
        <v>52</v>
      </c>
      <c r="C119" s="8" t="s">
        <v>12</v>
      </c>
      <c r="D119" s="24">
        <f t="shared" si="26"/>
        <v>71778.90000000001</v>
      </c>
      <c r="E119" s="16">
        <f aca="true" t="shared" si="43" ref="E119:N119">E120+E121+E122+E123</f>
        <v>23076</v>
      </c>
      <c r="F119" s="16">
        <f t="shared" si="43"/>
        <v>23536</v>
      </c>
      <c r="G119" s="16">
        <f t="shared" si="43"/>
        <v>24018</v>
      </c>
      <c r="H119" s="16">
        <f t="shared" si="43"/>
        <v>71.3</v>
      </c>
      <c r="I119" s="16">
        <f t="shared" si="43"/>
        <v>16</v>
      </c>
      <c r="J119" s="16">
        <f t="shared" si="43"/>
        <v>94</v>
      </c>
      <c r="K119" s="16">
        <f t="shared" si="43"/>
        <v>97.9</v>
      </c>
      <c r="L119" s="16">
        <f t="shared" si="43"/>
        <v>75.1</v>
      </c>
      <c r="M119" s="16">
        <f t="shared" si="43"/>
        <v>62.3</v>
      </c>
      <c r="N119" s="16">
        <f t="shared" si="43"/>
        <v>50.3</v>
      </c>
      <c r="O119" s="16">
        <f>O120+O121+O122+O123</f>
        <v>133</v>
      </c>
      <c r="P119" s="16">
        <f>P120+P121+P122+P123</f>
        <v>135</v>
      </c>
      <c r="Q119" s="16">
        <f>Q120+Q121+Q122+Q123</f>
        <v>138</v>
      </c>
      <c r="R119" s="16">
        <f>R120+R121+R122+R123</f>
        <v>138</v>
      </c>
      <c r="S119" s="16">
        <f>S120+S121+S122+S123</f>
        <v>138</v>
      </c>
    </row>
    <row r="120" spans="1:19" ht="19.5" customHeight="1">
      <c r="A120" s="47"/>
      <c r="B120" s="48"/>
      <c r="C120" s="8" t="s">
        <v>13</v>
      </c>
      <c r="D120" s="24">
        <f t="shared" si="26"/>
        <v>0</v>
      </c>
      <c r="E120" s="20">
        <f aca="true" t="shared" si="44" ref="E120:N120">E125+E130+E135</f>
        <v>0</v>
      </c>
      <c r="F120" s="20">
        <f t="shared" si="44"/>
        <v>0</v>
      </c>
      <c r="G120" s="20">
        <f t="shared" si="44"/>
        <v>0</v>
      </c>
      <c r="H120" s="20">
        <f t="shared" si="44"/>
        <v>0</v>
      </c>
      <c r="I120" s="20">
        <f t="shared" si="44"/>
        <v>0</v>
      </c>
      <c r="J120" s="20">
        <f t="shared" si="44"/>
        <v>0</v>
      </c>
      <c r="K120" s="20">
        <f t="shared" si="44"/>
        <v>0</v>
      </c>
      <c r="L120" s="20">
        <f t="shared" si="44"/>
        <v>0</v>
      </c>
      <c r="M120" s="20">
        <f t="shared" si="44"/>
        <v>0</v>
      </c>
      <c r="N120" s="20">
        <f t="shared" si="44"/>
        <v>0</v>
      </c>
      <c r="O120" s="20">
        <f>O125+O130+O135</f>
        <v>0</v>
      </c>
      <c r="P120" s="20">
        <f>P125+P130+P135</f>
        <v>0</v>
      </c>
      <c r="Q120" s="20">
        <f>Q125+Q130+Q135</f>
        <v>0</v>
      </c>
      <c r="R120" s="20">
        <f>R125+R130+R135</f>
        <v>0</v>
      </c>
      <c r="S120" s="20">
        <f>S125+S130+S135</f>
        <v>0</v>
      </c>
    </row>
    <row r="121" spans="1:19" ht="19.5" customHeight="1">
      <c r="A121" s="47"/>
      <c r="B121" s="48"/>
      <c r="C121" s="8" t="s">
        <v>14</v>
      </c>
      <c r="D121" s="24">
        <f t="shared" si="26"/>
        <v>0</v>
      </c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</row>
    <row r="122" spans="1:19" ht="19.5" customHeight="1">
      <c r="A122" s="47"/>
      <c r="B122" s="48"/>
      <c r="C122" s="8" t="s">
        <v>15</v>
      </c>
      <c r="D122" s="24">
        <f t="shared" si="26"/>
        <v>71778.90000000001</v>
      </c>
      <c r="E122" s="14">
        <v>23076</v>
      </c>
      <c r="F122" s="14">
        <v>23536</v>
      </c>
      <c r="G122" s="14">
        <v>24018</v>
      </c>
      <c r="H122" s="14">
        <v>71.3</v>
      </c>
      <c r="I122" s="14">
        <v>16</v>
      </c>
      <c r="J122" s="14">
        <v>94</v>
      </c>
      <c r="K122" s="14">
        <v>97.9</v>
      </c>
      <c r="L122" s="14">
        <f>69.5+5.6</f>
        <v>75.1</v>
      </c>
      <c r="M122" s="14">
        <v>62.3</v>
      </c>
      <c r="N122" s="14">
        <v>50.3</v>
      </c>
      <c r="O122" s="14">
        <v>133</v>
      </c>
      <c r="P122" s="14">
        <v>135</v>
      </c>
      <c r="Q122" s="14">
        <v>138</v>
      </c>
      <c r="R122" s="14">
        <v>138</v>
      </c>
      <c r="S122" s="14">
        <v>138</v>
      </c>
    </row>
    <row r="123" spans="1:19" ht="19.5" customHeight="1">
      <c r="A123" s="47"/>
      <c r="B123" s="48"/>
      <c r="C123" s="8" t="s">
        <v>16</v>
      </c>
      <c r="D123" s="24">
        <f t="shared" si="26"/>
        <v>0</v>
      </c>
      <c r="E123" s="25">
        <f aca="true" t="shared" si="45" ref="E123:L123">E128+E133+E138</f>
        <v>0</v>
      </c>
      <c r="F123" s="25">
        <f t="shared" si="45"/>
        <v>0</v>
      </c>
      <c r="G123" s="25">
        <f t="shared" si="45"/>
        <v>0</v>
      </c>
      <c r="H123" s="25">
        <f t="shared" si="45"/>
        <v>0</v>
      </c>
      <c r="I123" s="25">
        <f t="shared" si="45"/>
        <v>0</v>
      </c>
      <c r="J123" s="25">
        <f t="shared" si="45"/>
        <v>0</v>
      </c>
      <c r="K123" s="25">
        <f t="shared" si="45"/>
        <v>0</v>
      </c>
      <c r="L123" s="25">
        <f t="shared" si="45"/>
        <v>0</v>
      </c>
      <c r="M123" s="25"/>
      <c r="N123" s="15"/>
      <c r="O123" s="15"/>
      <c r="P123" s="15"/>
      <c r="Q123" s="15"/>
      <c r="R123" s="15"/>
      <c r="S123" s="15"/>
    </row>
    <row r="124" spans="1:19" ht="19.5" customHeight="1">
      <c r="A124" s="47" t="s">
        <v>53</v>
      </c>
      <c r="B124" s="48" t="s">
        <v>54</v>
      </c>
      <c r="C124" s="8" t="s">
        <v>12</v>
      </c>
      <c r="D124" s="24">
        <f t="shared" si="26"/>
        <v>704.5999999999999</v>
      </c>
      <c r="E124" s="14">
        <f aca="true" t="shared" si="46" ref="E124:N124">E125+E126+E127+E128</f>
        <v>60</v>
      </c>
      <c r="F124" s="29">
        <f t="shared" si="46"/>
        <v>60</v>
      </c>
      <c r="G124" s="14">
        <f t="shared" si="46"/>
        <v>60</v>
      </c>
      <c r="H124" s="14">
        <f t="shared" si="46"/>
        <v>52.7</v>
      </c>
      <c r="I124" s="14">
        <f t="shared" si="46"/>
        <v>24.5</v>
      </c>
      <c r="J124" s="14">
        <f t="shared" si="46"/>
        <v>40.4</v>
      </c>
      <c r="K124" s="14">
        <f t="shared" si="46"/>
        <v>5.5</v>
      </c>
      <c r="L124" s="14">
        <f t="shared" si="46"/>
        <v>15</v>
      </c>
      <c r="M124" s="14">
        <f t="shared" si="46"/>
        <v>21.5</v>
      </c>
      <c r="N124" s="14">
        <f t="shared" si="46"/>
        <v>15</v>
      </c>
      <c r="O124" s="14">
        <f>O125+O126+O127+O128</f>
        <v>70</v>
      </c>
      <c r="P124" s="14">
        <f>P125+P126+P127+P128</f>
        <v>70</v>
      </c>
      <c r="Q124" s="14">
        <f>Q125+Q126+Q127+Q128</f>
        <v>70</v>
      </c>
      <c r="R124" s="14">
        <f>R125+R126+R127+R128</f>
        <v>70</v>
      </c>
      <c r="S124" s="14">
        <f>S125+S126+S127+S128</f>
        <v>70</v>
      </c>
    </row>
    <row r="125" spans="1:19" ht="19.5" customHeight="1">
      <c r="A125" s="47"/>
      <c r="B125" s="48"/>
      <c r="C125" s="8" t="s">
        <v>13</v>
      </c>
      <c r="D125" s="24">
        <f t="shared" si="26"/>
        <v>0</v>
      </c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</row>
    <row r="126" spans="1:19" ht="19.5" customHeight="1">
      <c r="A126" s="47"/>
      <c r="B126" s="48"/>
      <c r="C126" s="8" t="s">
        <v>14</v>
      </c>
      <c r="D126" s="24">
        <f t="shared" si="26"/>
        <v>0</v>
      </c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</row>
    <row r="127" spans="1:19" ht="19.5" customHeight="1">
      <c r="A127" s="47"/>
      <c r="B127" s="48"/>
      <c r="C127" s="8" t="s">
        <v>15</v>
      </c>
      <c r="D127" s="24">
        <f t="shared" si="26"/>
        <v>704.5999999999999</v>
      </c>
      <c r="E127" s="27">
        <v>60</v>
      </c>
      <c r="F127" s="27">
        <v>60</v>
      </c>
      <c r="G127" s="17">
        <v>60</v>
      </c>
      <c r="H127" s="17">
        <v>52.7</v>
      </c>
      <c r="I127" s="17">
        <v>24.5</v>
      </c>
      <c r="J127" s="17">
        <v>40.4</v>
      </c>
      <c r="K127" s="17">
        <v>5.5</v>
      </c>
      <c r="L127" s="17">
        <v>15</v>
      </c>
      <c r="M127" s="17">
        <v>21.5</v>
      </c>
      <c r="N127" s="17">
        <v>15</v>
      </c>
      <c r="O127" s="17">
        <v>70</v>
      </c>
      <c r="P127" s="17">
        <v>70</v>
      </c>
      <c r="Q127" s="17">
        <v>70</v>
      </c>
      <c r="R127" s="17">
        <v>70</v>
      </c>
      <c r="S127" s="17">
        <v>70</v>
      </c>
    </row>
    <row r="128" spans="1:19" ht="19.5" customHeight="1">
      <c r="A128" s="47"/>
      <c r="B128" s="48"/>
      <c r="C128" s="8" t="s">
        <v>16</v>
      </c>
      <c r="D128" s="24">
        <f t="shared" si="26"/>
        <v>0</v>
      </c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</row>
    <row r="129" spans="1:19" ht="19.5" customHeight="1">
      <c r="A129" s="47" t="s">
        <v>55</v>
      </c>
      <c r="B129" s="48" t="s">
        <v>56</v>
      </c>
      <c r="C129" s="8" t="s">
        <v>12</v>
      </c>
      <c r="D129" s="24">
        <f t="shared" si="26"/>
        <v>34354.350000000006</v>
      </c>
      <c r="E129" s="17">
        <f aca="true" t="shared" si="47" ref="E129:N129">E130+E131+E132+E133</f>
        <v>680</v>
      </c>
      <c r="F129" s="27">
        <f t="shared" si="47"/>
        <v>680</v>
      </c>
      <c r="G129" s="17">
        <f t="shared" si="47"/>
        <v>680</v>
      </c>
      <c r="H129" s="17">
        <f t="shared" si="47"/>
        <v>3162.8</v>
      </c>
      <c r="I129" s="17">
        <f t="shared" si="47"/>
        <v>2411.6</v>
      </c>
      <c r="J129" s="17">
        <f t="shared" si="47"/>
        <v>3557.8</v>
      </c>
      <c r="K129" s="17">
        <f t="shared" si="47"/>
        <v>2462</v>
      </c>
      <c r="L129" s="17">
        <f t="shared" si="47"/>
        <v>2130.1</v>
      </c>
      <c r="M129" s="17">
        <f t="shared" si="47"/>
        <v>2901.35</v>
      </c>
      <c r="N129" s="17">
        <f t="shared" si="47"/>
        <v>2938.5</v>
      </c>
      <c r="O129" s="17">
        <f>O130+O131+O132+O133</f>
        <v>2421.4</v>
      </c>
      <c r="P129" s="17">
        <f>P130+P131+P132+P133</f>
        <v>2515.9</v>
      </c>
      <c r="Q129" s="17">
        <f>Q130+Q131+Q132+Q133</f>
        <v>2604.3</v>
      </c>
      <c r="R129" s="17">
        <f>R130+R131+R132+R133</f>
        <v>2604.3</v>
      </c>
      <c r="S129" s="17">
        <f>S130+S131+S132+S133</f>
        <v>2604.3</v>
      </c>
    </row>
    <row r="130" spans="1:19" ht="19.5" customHeight="1">
      <c r="A130" s="47"/>
      <c r="B130" s="48"/>
      <c r="C130" s="8" t="s">
        <v>13</v>
      </c>
      <c r="D130" s="24">
        <f t="shared" si="26"/>
        <v>0</v>
      </c>
      <c r="E130" s="8"/>
      <c r="F130" s="9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</row>
    <row r="131" spans="1:19" ht="19.5" customHeight="1">
      <c r="A131" s="47"/>
      <c r="B131" s="48"/>
      <c r="C131" s="8" t="s">
        <v>14</v>
      </c>
      <c r="D131" s="24">
        <f t="shared" si="26"/>
        <v>27494.65</v>
      </c>
      <c r="E131" s="17"/>
      <c r="F131" s="9"/>
      <c r="G131" s="8"/>
      <c r="H131" s="8">
        <v>1832.8</v>
      </c>
      <c r="I131" s="8">
        <v>2111.6</v>
      </c>
      <c r="J131" s="8">
        <v>3257.8</v>
      </c>
      <c r="K131" s="8">
        <v>2417.9</v>
      </c>
      <c r="L131" s="8">
        <v>2089.5</v>
      </c>
      <c r="M131" s="8">
        <v>2801.95</v>
      </c>
      <c r="N131" s="8">
        <f>2938.5-47.6</f>
        <v>2890.9</v>
      </c>
      <c r="O131" s="8">
        <v>1902.4</v>
      </c>
      <c r="P131" s="8">
        <v>1987.9</v>
      </c>
      <c r="Q131" s="8">
        <v>2067.3</v>
      </c>
      <c r="R131" s="8">
        <v>2067.3</v>
      </c>
      <c r="S131" s="8">
        <v>2067.3</v>
      </c>
    </row>
    <row r="132" spans="1:19" ht="19.5" customHeight="1">
      <c r="A132" s="47"/>
      <c r="B132" s="48"/>
      <c r="C132" s="8" t="s">
        <v>15</v>
      </c>
      <c r="D132" s="24">
        <f t="shared" si="26"/>
        <v>6859.7</v>
      </c>
      <c r="E132" s="17">
        <v>680</v>
      </c>
      <c r="F132" s="27">
        <v>680</v>
      </c>
      <c r="G132" s="17">
        <v>680</v>
      </c>
      <c r="H132" s="17">
        <v>1330</v>
      </c>
      <c r="I132" s="17">
        <v>300</v>
      </c>
      <c r="J132" s="17">
        <v>300</v>
      </c>
      <c r="K132" s="17">
        <v>44.1</v>
      </c>
      <c r="L132" s="17">
        <v>40.6</v>
      </c>
      <c r="M132" s="17">
        <v>99.4</v>
      </c>
      <c r="N132" s="17">
        <v>47.6</v>
      </c>
      <c r="O132" s="17">
        <v>519</v>
      </c>
      <c r="P132" s="17">
        <v>528</v>
      </c>
      <c r="Q132" s="17">
        <v>537</v>
      </c>
      <c r="R132" s="17">
        <v>537</v>
      </c>
      <c r="S132" s="17">
        <v>537</v>
      </c>
    </row>
    <row r="133" spans="1:19" ht="19.5" customHeight="1">
      <c r="A133" s="47"/>
      <c r="B133" s="48"/>
      <c r="C133" s="8" t="s">
        <v>16</v>
      </c>
      <c r="D133" s="24">
        <f t="shared" si="26"/>
        <v>0</v>
      </c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</row>
    <row r="134" spans="1:19" ht="19.5" customHeight="1">
      <c r="A134" s="51" t="s">
        <v>57</v>
      </c>
      <c r="B134" s="48" t="s">
        <v>103</v>
      </c>
      <c r="C134" s="8" t="s">
        <v>12</v>
      </c>
      <c r="D134" s="24">
        <f aca="true" t="shared" si="48" ref="D134:D197">E134+F134+G134+H134+I134+J134+K134+L134+M134+N134+O134+P134+Q134+R134+S134</f>
        <v>4119.3</v>
      </c>
      <c r="E134" s="17">
        <f aca="true" t="shared" si="49" ref="E134:N134">E135+E136+E137+E138</f>
        <v>150</v>
      </c>
      <c r="F134" s="27">
        <f t="shared" si="49"/>
        <v>150</v>
      </c>
      <c r="G134" s="17">
        <f t="shared" si="49"/>
        <v>150</v>
      </c>
      <c r="H134" s="17">
        <f t="shared" si="49"/>
        <v>266.1</v>
      </c>
      <c r="I134" s="17">
        <f t="shared" si="49"/>
        <v>303.4</v>
      </c>
      <c r="J134" s="17">
        <f t="shared" si="49"/>
        <v>354.2</v>
      </c>
      <c r="K134" s="17">
        <f t="shared" si="49"/>
        <v>18.7</v>
      </c>
      <c r="L134" s="17">
        <f t="shared" si="49"/>
        <v>150</v>
      </c>
      <c r="M134" s="17">
        <f t="shared" si="49"/>
        <v>532.9</v>
      </c>
      <c r="N134" s="17">
        <f t="shared" si="49"/>
        <v>544</v>
      </c>
      <c r="O134" s="17">
        <f>O135+O136+O137+O138</f>
        <v>300</v>
      </c>
      <c r="P134" s="17">
        <f>P135+P136+P137+P138</f>
        <v>300</v>
      </c>
      <c r="Q134" s="17">
        <f>Q135+Q136+Q137+Q138</f>
        <v>300</v>
      </c>
      <c r="R134" s="17">
        <f>R135+R136+R137+R138</f>
        <v>300</v>
      </c>
      <c r="S134" s="17">
        <f>S135+S136+S137+S138</f>
        <v>300</v>
      </c>
    </row>
    <row r="135" spans="1:19" ht="19.5" customHeight="1">
      <c r="A135" s="51"/>
      <c r="B135" s="48"/>
      <c r="C135" s="8" t="s">
        <v>13</v>
      </c>
      <c r="D135" s="24">
        <f t="shared" si="48"/>
        <v>0</v>
      </c>
      <c r="E135" s="8"/>
      <c r="F135" s="9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</row>
    <row r="136" spans="1:19" ht="19.5" customHeight="1">
      <c r="A136" s="51"/>
      <c r="B136" s="48"/>
      <c r="C136" s="8" t="s">
        <v>14</v>
      </c>
      <c r="D136" s="24">
        <f t="shared" si="48"/>
        <v>0</v>
      </c>
      <c r="E136" s="8"/>
      <c r="F136" s="9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</row>
    <row r="137" spans="1:19" ht="19.5" customHeight="1">
      <c r="A137" s="51"/>
      <c r="B137" s="48"/>
      <c r="C137" s="8" t="s">
        <v>15</v>
      </c>
      <c r="D137" s="24">
        <f t="shared" si="48"/>
        <v>1542.4</v>
      </c>
      <c r="E137" s="17">
        <v>150</v>
      </c>
      <c r="F137" s="27">
        <v>150</v>
      </c>
      <c r="G137" s="17">
        <v>150</v>
      </c>
      <c r="H137" s="17">
        <v>266.1</v>
      </c>
      <c r="I137" s="17">
        <v>303.4</v>
      </c>
      <c r="J137" s="17">
        <v>354.2</v>
      </c>
      <c r="K137" s="17">
        <v>18.7</v>
      </c>
      <c r="L137" s="21">
        <v>150</v>
      </c>
      <c r="M137" s="17"/>
      <c r="N137" s="17"/>
      <c r="O137" s="17"/>
      <c r="P137" s="17"/>
      <c r="Q137" s="17"/>
      <c r="R137" s="17"/>
      <c r="S137" s="17"/>
    </row>
    <row r="138" spans="1:19" ht="19.5" customHeight="1">
      <c r="A138" s="51"/>
      <c r="B138" s="48"/>
      <c r="C138" s="8" t="s">
        <v>16</v>
      </c>
      <c r="D138" s="24">
        <f t="shared" si="48"/>
        <v>2576.9</v>
      </c>
      <c r="E138" s="8"/>
      <c r="F138" s="8"/>
      <c r="G138" s="8"/>
      <c r="H138" s="8"/>
      <c r="I138" s="8"/>
      <c r="J138" s="8"/>
      <c r="K138" s="8"/>
      <c r="L138" s="8"/>
      <c r="M138" s="8">
        <v>532.9</v>
      </c>
      <c r="N138" s="8">
        <v>544</v>
      </c>
      <c r="O138" s="8">
        <v>300</v>
      </c>
      <c r="P138" s="8">
        <v>300</v>
      </c>
      <c r="Q138" s="8">
        <v>300</v>
      </c>
      <c r="R138" s="8">
        <v>300</v>
      </c>
      <c r="S138" s="8">
        <v>300</v>
      </c>
    </row>
    <row r="139" spans="1:19" ht="19.5" customHeight="1">
      <c r="A139" s="51" t="s">
        <v>58</v>
      </c>
      <c r="B139" s="48" t="s">
        <v>59</v>
      </c>
      <c r="C139" s="8" t="s">
        <v>12</v>
      </c>
      <c r="D139" s="24">
        <f t="shared" si="48"/>
        <v>2778</v>
      </c>
      <c r="E139" s="16">
        <f aca="true" t="shared" si="50" ref="E139:N139">E140+E141+E142+E143</f>
        <v>421.1</v>
      </c>
      <c r="F139" s="16">
        <f t="shared" si="50"/>
        <v>398.9</v>
      </c>
      <c r="G139" s="16">
        <f t="shared" si="50"/>
        <v>418.8</v>
      </c>
      <c r="H139" s="16">
        <f t="shared" si="50"/>
        <v>578.8</v>
      </c>
      <c r="I139" s="16">
        <f t="shared" si="50"/>
        <v>200.2</v>
      </c>
      <c r="J139" s="16">
        <f t="shared" si="50"/>
        <v>143.8</v>
      </c>
      <c r="K139" s="16">
        <f t="shared" si="50"/>
        <v>267.4</v>
      </c>
      <c r="L139" s="16">
        <f t="shared" si="50"/>
        <v>349</v>
      </c>
      <c r="M139" s="16">
        <f t="shared" si="50"/>
        <v>0</v>
      </c>
      <c r="N139" s="16">
        <f t="shared" si="50"/>
        <v>0</v>
      </c>
      <c r="O139" s="16">
        <f>O140+O141+O142+O143</f>
        <v>0</v>
      </c>
      <c r="P139" s="16">
        <f>P140+P141+P142+P143</f>
        <v>0</v>
      </c>
      <c r="Q139" s="16">
        <f>Q140+Q141+Q142+Q143</f>
        <v>0</v>
      </c>
      <c r="R139" s="16">
        <f>R140+R141+R142+R143</f>
        <v>0</v>
      </c>
      <c r="S139" s="16">
        <f>S140+S141+S142+S143</f>
        <v>0</v>
      </c>
    </row>
    <row r="140" spans="1:19" ht="19.5" customHeight="1">
      <c r="A140" s="51"/>
      <c r="B140" s="48"/>
      <c r="C140" s="8" t="s">
        <v>13</v>
      </c>
      <c r="D140" s="24">
        <f t="shared" si="48"/>
        <v>960.4</v>
      </c>
      <c r="E140" s="20"/>
      <c r="F140" s="20"/>
      <c r="G140" s="20"/>
      <c r="H140" s="20"/>
      <c r="I140" s="14">
        <v>200.2</v>
      </c>
      <c r="J140" s="14">
        <v>143.8</v>
      </c>
      <c r="K140" s="14">
        <v>267.4</v>
      </c>
      <c r="L140" s="14">
        <v>349</v>
      </c>
      <c r="M140" s="20"/>
      <c r="N140" s="20"/>
      <c r="O140" s="20"/>
      <c r="P140" s="20"/>
      <c r="Q140" s="20"/>
      <c r="R140" s="20"/>
      <c r="S140" s="20"/>
    </row>
    <row r="141" spans="1:19" ht="19.5" customHeight="1">
      <c r="A141" s="51"/>
      <c r="B141" s="48"/>
      <c r="C141" s="8" t="s">
        <v>14</v>
      </c>
      <c r="D141" s="24">
        <f t="shared" si="48"/>
        <v>1817.6</v>
      </c>
      <c r="E141" s="14">
        <v>421.1</v>
      </c>
      <c r="F141" s="14">
        <v>398.9</v>
      </c>
      <c r="G141" s="14">
        <v>418.8</v>
      </c>
      <c r="H141" s="14">
        <v>578.8</v>
      </c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</row>
    <row r="142" spans="1:19" ht="19.5" customHeight="1">
      <c r="A142" s="51"/>
      <c r="B142" s="48"/>
      <c r="C142" s="8" t="s">
        <v>15</v>
      </c>
      <c r="D142" s="24">
        <f t="shared" si="48"/>
        <v>0</v>
      </c>
      <c r="E142" s="20">
        <f aca="true" t="shared" si="51" ref="E142:N142">E147+E152</f>
        <v>0</v>
      </c>
      <c r="F142" s="20">
        <f t="shared" si="51"/>
        <v>0</v>
      </c>
      <c r="G142" s="20">
        <f t="shared" si="51"/>
        <v>0</v>
      </c>
      <c r="H142" s="20">
        <f t="shared" si="51"/>
        <v>0</v>
      </c>
      <c r="I142" s="20">
        <f t="shared" si="51"/>
        <v>0</v>
      </c>
      <c r="J142" s="20">
        <f t="shared" si="51"/>
        <v>0</v>
      </c>
      <c r="K142" s="20">
        <f t="shared" si="51"/>
        <v>0</v>
      </c>
      <c r="L142" s="20">
        <f t="shared" si="51"/>
        <v>0</v>
      </c>
      <c r="M142" s="20">
        <f t="shared" si="51"/>
        <v>0</v>
      </c>
      <c r="N142" s="20">
        <f t="shared" si="51"/>
        <v>0</v>
      </c>
      <c r="O142" s="20">
        <f aca="true" t="shared" si="52" ref="O142:R143">O147+O152</f>
        <v>0</v>
      </c>
      <c r="P142" s="20">
        <f t="shared" si="52"/>
        <v>0</v>
      </c>
      <c r="Q142" s="20">
        <f t="shared" si="52"/>
        <v>0</v>
      </c>
      <c r="R142" s="20">
        <f t="shared" si="52"/>
        <v>0</v>
      </c>
      <c r="S142" s="20">
        <f>S147+S152</f>
        <v>0</v>
      </c>
    </row>
    <row r="143" spans="1:19" ht="19.5" customHeight="1">
      <c r="A143" s="51"/>
      <c r="B143" s="48"/>
      <c r="C143" s="8" t="s">
        <v>16</v>
      </c>
      <c r="D143" s="24">
        <f t="shared" si="48"/>
        <v>0</v>
      </c>
      <c r="E143" s="25">
        <f aca="true" t="shared" si="53" ref="E143:N143">E148+E153</f>
        <v>0</v>
      </c>
      <c r="F143" s="25">
        <f t="shared" si="53"/>
        <v>0</v>
      </c>
      <c r="G143" s="25">
        <f t="shared" si="53"/>
        <v>0</v>
      </c>
      <c r="H143" s="25">
        <f t="shared" si="53"/>
        <v>0</v>
      </c>
      <c r="I143" s="25">
        <f t="shared" si="53"/>
        <v>0</v>
      </c>
      <c r="J143" s="25">
        <f t="shared" si="53"/>
        <v>0</v>
      </c>
      <c r="K143" s="25">
        <f t="shared" si="53"/>
        <v>0</v>
      </c>
      <c r="L143" s="25">
        <f t="shared" si="53"/>
        <v>0</v>
      </c>
      <c r="M143" s="25">
        <f t="shared" si="53"/>
        <v>0</v>
      </c>
      <c r="N143" s="25">
        <f t="shared" si="53"/>
        <v>0</v>
      </c>
      <c r="O143" s="25">
        <f t="shared" si="52"/>
        <v>0</v>
      </c>
      <c r="P143" s="25">
        <f t="shared" si="52"/>
        <v>0</v>
      </c>
      <c r="Q143" s="25">
        <f t="shared" si="52"/>
        <v>0</v>
      </c>
      <c r="R143" s="25">
        <f t="shared" si="52"/>
        <v>0</v>
      </c>
      <c r="S143" s="25">
        <f>S148+S153</f>
        <v>0</v>
      </c>
    </row>
    <row r="144" spans="1:19" ht="19.5" customHeight="1">
      <c r="A144" s="51" t="s">
        <v>60</v>
      </c>
      <c r="B144" s="48" t="s">
        <v>61</v>
      </c>
      <c r="C144" s="8" t="s">
        <v>12</v>
      </c>
      <c r="D144" s="24">
        <f t="shared" si="48"/>
        <v>123686.5</v>
      </c>
      <c r="E144" s="30">
        <f aca="true" t="shared" si="54" ref="E144:N144">E145+E146+E147+E148</f>
        <v>7447</v>
      </c>
      <c r="F144" s="30">
        <f t="shared" si="54"/>
        <v>9304</v>
      </c>
      <c r="G144" s="30">
        <f t="shared" si="54"/>
        <v>9769</v>
      </c>
      <c r="H144" s="30">
        <f t="shared" si="54"/>
        <v>6435.4</v>
      </c>
      <c r="I144" s="30">
        <f t="shared" si="54"/>
        <v>6371.6</v>
      </c>
      <c r="J144" s="30">
        <f t="shared" si="54"/>
        <v>6723</v>
      </c>
      <c r="K144" s="30">
        <f t="shared" si="54"/>
        <v>7138.2</v>
      </c>
      <c r="L144" s="30">
        <f t="shared" si="54"/>
        <v>7489</v>
      </c>
      <c r="M144" s="30">
        <f t="shared" si="54"/>
        <v>6228.3</v>
      </c>
      <c r="N144" s="30">
        <f t="shared" si="54"/>
        <v>6167</v>
      </c>
      <c r="O144" s="30">
        <f>O145+O146+O147+O148</f>
        <v>9540</v>
      </c>
      <c r="P144" s="30">
        <f>P145+P146+P147+P148</f>
        <v>9970</v>
      </c>
      <c r="Q144" s="30">
        <f>Q145+Q146+Q147+Q148</f>
        <v>10368</v>
      </c>
      <c r="R144" s="30">
        <f>R145+R146+R147+R148</f>
        <v>10368</v>
      </c>
      <c r="S144" s="30">
        <f>S145+S146+S147+S148</f>
        <v>10368</v>
      </c>
    </row>
    <row r="145" spans="1:19" ht="19.5" customHeight="1">
      <c r="A145" s="51"/>
      <c r="B145" s="48"/>
      <c r="C145" s="8" t="s">
        <v>13</v>
      </c>
      <c r="D145" s="24">
        <f t="shared" si="48"/>
        <v>0</v>
      </c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</row>
    <row r="146" spans="1:19" ht="19.5" customHeight="1">
      <c r="A146" s="51"/>
      <c r="B146" s="48"/>
      <c r="C146" s="8" t="s">
        <v>14</v>
      </c>
      <c r="D146" s="24">
        <f t="shared" si="48"/>
        <v>123686.5</v>
      </c>
      <c r="E146" s="16">
        <v>7447</v>
      </c>
      <c r="F146" s="16">
        <v>9304</v>
      </c>
      <c r="G146" s="16">
        <v>9769</v>
      </c>
      <c r="H146" s="16">
        <v>6435.4</v>
      </c>
      <c r="I146" s="16">
        <v>6371.6</v>
      </c>
      <c r="J146" s="16">
        <v>6723</v>
      </c>
      <c r="K146" s="16">
        <v>7138.2</v>
      </c>
      <c r="L146" s="16">
        <v>7489</v>
      </c>
      <c r="M146" s="16">
        <v>6228.3</v>
      </c>
      <c r="N146" s="16">
        <v>6167</v>
      </c>
      <c r="O146" s="34">
        <v>9540</v>
      </c>
      <c r="P146" s="34">
        <v>9970</v>
      </c>
      <c r="Q146" s="34">
        <v>10368</v>
      </c>
      <c r="R146" s="34">
        <v>10368</v>
      </c>
      <c r="S146" s="16">
        <v>10368</v>
      </c>
    </row>
    <row r="147" spans="1:19" ht="19.5" customHeight="1">
      <c r="A147" s="51"/>
      <c r="B147" s="48"/>
      <c r="C147" s="8" t="s">
        <v>15</v>
      </c>
      <c r="D147" s="24">
        <f t="shared" si="48"/>
        <v>0</v>
      </c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</row>
    <row r="148" spans="1:19" ht="19.5" customHeight="1">
      <c r="A148" s="51"/>
      <c r="B148" s="48"/>
      <c r="C148" s="8" t="s">
        <v>16</v>
      </c>
      <c r="D148" s="24">
        <f t="shared" si="48"/>
        <v>0</v>
      </c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</row>
    <row r="149" spans="1:19" ht="19.5" customHeight="1">
      <c r="A149" s="51" t="s">
        <v>62</v>
      </c>
      <c r="B149" s="48" t="s">
        <v>63</v>
      </c>
      <c r="C149" s="8" t="s">
        <v>12</v>
      </c>
      <c r="D149" s="24">
        <f t="shared" si="48"/>
        <v>31539.600000000002</v>
      </c>
      <c r="E149" s="17">
        <f aca="true" t="shared" si="55" ref="E149:N149">E150+E151+E152+E153</f>
        <v>734</v>
      </c>
      <c r="F149" s="17">
        <f t="shared" si="55"/>
        <v>950</v>
      </c>
      <c r="G149" s="17">
        <f t="shared" si="55"/>
        <v>1185</v>
      </c>
      <c r="H149" s="17">
        <f t="shared" si="55"/>
        <v>1236.3</v>
      </c>
      <c r="I149" s="17">
        <f t="shared" si="55"/>
        <v>1459.9</v>
      </c>
      <c r="J149" s="17">
        <f t="shared" si="55"/>
        <v>1592.6</v>
      </c>
      <c r="K149" s="17">
        <f t="shared" si="55"/>
        <v>1626.1</v>
      </c>
      <c r="L149" s="17">
        <f t="shared" si="55"/>
        <v>1944.3</v>
      </c>
      <c r="M149" s="17">
        <f t="shared" si="55"/>
        <v>2355.1</v>
      </c>
      <c r="N149" s="17">
        <f t="shared" si="55"/>
        <v>2127.3</v>
      </c>
      <c r="O149" s="17">
        <f>O150+O151+O152+O153</f>
        <v>3078</v>
      </c>
      <c r="P149" s="17">
        <f>P150+P151+P152+P153</f>
        <v>3216</v>
      </c>
      <c r="Q149" s="17">
        <f>Q150+Q151+Q152+Q153</f>
        <v>3345</v>
      </c>
      <c r="R149" s="17">
        <f>R150+R151+R152+R153</f>
        <v>3345</v>
      </c>
      <c r="S149" s="17">
        <f>S150+S151+S152+S153</f>
        <v>3345</v>
      </c>
    </row>
    <row r="150" spans="1:19" ht="19.5" customHeight="1">
      <c r="A150" s="51"/>
      <c r="B150" s="48"/>
      <c r="C150" s="8" t="s">
        <v>13</v>
      </c>
      <c r="D150" s="24">
        <f t="shared" si="48"/>
        <v>0</v>
      </c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</row>
    <row r="151" spans="1:19" ht="19.5" customHeight="1">
      <c r="A151" s="51"/>
      <c r="B151" s="48"/>
      <c r="C151" s="8" t="s">
        <v>14</v>
      </c>
      <c r="D151" s="24">
        <f t="shared" si="48"/>
        <v>31539.600000000002</v>
      </c>
      <c r="E151" s="17">
        <v>734</v>
      </c>
      <c r="F151" s="17">
        <v>950</v>
      </c>
      <c r="G151" s="17">
        <v>1185</v>
      </c>
      <c r="H151" s="17">
        <v>1236.3</v>
      </c>
      <c r="I151" s="17">
        <v>1459.9</v>
      </c>
      <c r="J151" s="17">
        <v>1592.6</v>
      </c>
      <c r="K151" s="17">
        <v>1626.1</v>
      </c>
      <c r="L151" s="17">
        <v>1944.3</v>
      </c>
      <c r="M151" s="17">
        <v>2355.1</v>
      </c>
      <c r="N151" s="17">
        <v>2127.3</v>
      </c>
      <c r="O151" s="17">
        <v>3078</v>
      </c>
      <c r="P151" s="17">
        <v>3216</v>
      </c>
      <c r="Q151" s="17">
        <v>3345</v>
      </c>
      <c r="R151" s="17">
        <v>3345</v>
      </c>
      <c r="S151" s="17">
        <v>3345</v>
      </c>
    </row>
    <row r="152" spans="1:19" ht="19.5" customHeight="1">
      <c r="A152" s="51"/>
      <c r="B152" s="48"/>
      <c r="C152" s="8" t="s">
        <v>15</v>
      </c>
      <c r="D152" s="24">
        <f t="shared" si="48"/>
        <v>0</v>
      </c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</row>
    <row r="153" spans="1:19" ht="19.5" customHeight="1">
      <c r="A153" s="51"/>
      <c r="B153" s="48"/>
      <c r="C153" s="8" t="s">
        <v>16</v>
      </c>
      <c r="D153" s="24">
        <f t="shared" si="48"/>
        <v>0</v>
      </c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</row>
    <row r="154" spans="1:19" ht="19.5" customHeight="1">
      <c r="A154" s="47" t="s">
        <v>64</v>
      </c>
      <c r="B154" s="48" t="s">
        <v>65</v>
      </c>
      <c r="C154" s="8" t="s">
        <v>12</v>
      </c>
      <c r="D154" s="24">
        <f t="shared" si="48"/>
        <v>29123</v>
      </c>
      <c r="E154" s="16">
        <f aca="true" t="shared" si="56" ref="E154:N154">E155+E156+E157+E158</f>
        <v>796</v>
      </c>
      <c r="F154" s="16">
        <f t="shared" si="56"/>
        <v>1023</v>
      </c>
      <c r="G154" s="16">
        <f t="shared" si="56"/>
        <v>1287</v>
      </c>
      <c r="H154" s="16">
        <f t="shared" si="56"/>
        <v>1279.6</v>
      </c>
      <c r="I154" s="16">
        <f t="shared" si="56"/>
        <v>1728.1</v>
      </c>
      <c r="J154" s="16">
        <f t="shared" si="56"/>
        <v>1880.6</v>
      </c>
      <c r="K154" s="16">
        <f t="shared" si="56"/>
        <v>1842.8</v>
      </c>
      <c r="L154" s="16">
        <f t="shared" si="56"/>
        <v>1594.3</v>
      </c>
      <c r="M154" s="16">
        <f t="shared" si="56"/>
        <v>2839.2</v>
      </c>
      <c r="N154" s="16">
        <f t="shared" si="56"/>
        <v>2107.4</v>
      </c>
      <c r="O154" s="16">
        <f>O155+O156+O157+O158</f>
        <v>2402</v>
      </c>
      <c r="P154" s="16">
        <f>P155+P156+P157+P158</f>
        <v>2510</v>
      </c>
      <c r="Q154" s="16">
        <f>Q155+Q156+Q157+Q158</f>
        <v>2611</v>
      </c>
      <c r="R154" s="16">
        <f>R155+R156+R157+R158</f>
        <v>2611</v>
      </c>
      <c r="S154" s="16">
        <f>S155+S156+S157+S158</f>
        <v>2611</v>
      </c>
    </row>
    <row r="155" spans="1:19" ht="19.5" customHeight="1">
      <c r="A155" s="47"/>
      <c r="B155" s="48"/>
      <c r="C155" s="8" t="s">
        <v>13</v>
      </c>
      <c r="D155" s="24">
        <f t="shared" si="48"/>
        <v>0</v>
      </c>
      <c r="E155" s="20">
        <f aca="true" t="shared" si="57" ref="E155:N155">E160+E165</f>
        <v>0</v>
      </c>
      <c r="F155" s="20">
        <f t="shared" si="57"/>
        <v>0</v>
      </c>
      <c r="G155" s="20">
        <f t="shared" si="57"/>
        <v>0</v>
      </c>
      <c r="H155" s="20">
        <f t="shared" si="57"/>
        <v>0</v>
      </c>
      <c r="I155" s="20">
        <f t="shared" si="57"/>
        <v>0</v>
      </c>
      <c r="J155" s="20">
        <f t="shared" si="57"/>
        <v>0</v>
      </c>
      <c r="K155" s="20">
        <f t="shared" si="57"/>
        <v>0</v>
      </c>
      <c r="L155" s="20">
        <f t="shared" si="57"/>
        <v>0</v>
      </c>
      <c r="M155" s="20">
        <f t="shared" si="57"/>
        <v>0</v>
      </c>
      <c r="N155" s="20">
        <f t="shared" si="57"/>
        <v>0</v>
      </c>
      <c r="O155" s="20">
        <f>O160+O165</f>
        <v>0</v>
      </c>
      <c r="P155" s="20">
        <f>P160+P165</f>
        <v>0</v>
      </c>
      <c r="Q155" s="20">
        <f>Q160+Q165</f>
        <v>0</v>
      </c>
      <c r="R155" s="20">
        <f>R160+R165</f>
        <v>0</v>
      </c>
      <c r="S155" s="20">
        <f>S160+S165</f>
        <v>0</v>
      </c>
    </row>
    <row r="156" spans="1:19" ht="19.5" customHeight="1">
      <c r="A156" s="47"/>
      <c r="B156" s="48"/>
      <c r="C156" s="8" t="s">
        <v>14</v>
      </c>
      <c r="D156" s="24">
        <f t="shared" si="48"/>
        <v>29123</v>
      </c>
      <c r="E156" s="20">
        <v>796</v>
      </c>
      <c r="F156" s="20">
        <v>1023</v>
      </c>
      <c r="G156" s="20">
        <v>1287</v>
      </c>
      <c r="H156" s="20">
        <v>1279.6</v>
      </c>
      <c r="I156" s="14">
        <v>1728.1</v>
      </c>
      <c r="J156" s="14">
        <v>1880.6</v>
      </c>
      <c r="K156" s="14">
        <v>1842.8</v>
      </c>
      <c r="L156" s="14">
        <v>1594.3</v>
      </c>
      <c r="M156" s="14">
        <v>2839.2</v>
      </c>
      <c r="N156" s="14">
        <v>2107.4</v>
      </c>
      <c r="O156" s="14">
        <v>2402</v>
      </c>
      <c r="P156" s="14">
        <v>2510</v>
      </c>
      <c r="Q156" s="14">
        <v>2611</v>
      </c>
      <c r="R156" s="14">
        <v>2611</v>
      </c>
      <c r="S156" s="14">
        <v>2611</v>
      </c>
    </row>
    <row r="157" spans="1:19" ht="19.5" customHeight="1">
      <c r="A157" s="47"/>
      <c r="B157" s="48"/>
      <c r="C157" s="8" t="s">
        <v>15</v>
      </c>
      <c r="D157" s="24">
        <f t="shared" si="48"/>
        <v>0</v>
      </c>
      <c r="E157" s="20"/>
      <c r="F157" s="20">
        <f aca="true" t="shared" si="58" ref="F157:N157">F162+F167</f>
        <v>0</v>
      </c>
      <c r="G157" s="20">
        <f t="shared" si="58"/>
        <v>0</v>
      </c>
      <c r="H157" s="20">
        <f t="shared" si="58"/>
        <v>0</v>
      </c>
      <c r="I157" s="20">
        <f t="shared" si="58"/>
        <v>0</v>
      </c>
      <c r="J157" s="20">
        <f t="shared" si="58"/>
        <v>0</v>
      </c>
      <c r="K157" s="20">
        <f t="shared" si="58"/>
        <v>0</v>
      </c>
      <c r="L157" s="20">
        <f t="shared" si="58"/>
        <v>0</v>
      </c>
      <c r="M157" s="20">
        <f t="shared" si="58"/>
        <v>0</v>
      </c>
      <c r="N157" s="20">
        <f t="shared" si="58"/>
        <v>0</v>
      </c>
      <c r="O157" s="20">
        <f aca="true" t="shared" si="59" ref="O157:R158">O162+O167</f>
        <v>0</v>
      </c>
      <c r="P157" s="20">
        <f t="shared" si="59"/>
        <v>0</v>
      </c>
      <c r="Q157" s="20">
        <f t="shared" si="59"/>
        <v>0</v>
      </c>
      <c r="R157" s="20">
        <f t="shared" si="59"/>
        <v>0</v>
      </c>
      <c r="S157" s="20">
        <f>S162+S167</f>
        <v>0</v>
      </c>
    </row>
    <row r="158" spans="1:19" ht="19.5" customHeight="1">
      <c r="A158" s="47"/>
      <c r="B158" s="48"/>
      <c r="C158" s="8" t="s">
        <v>16</v>
      </c>
      <c r="D158" s="24">
        <f t="shared" si="48"/>
        <v>0</v>
      </c>
      <c r="E158" s="25">
        <f>E163+E168</f>
        <v>0</v>
      </c>
      <c r="F158" s="25">
        <f aca="true" t="shared" si="60" ref="F158:N158">F163+F168</f>
        <v>0</v>
      </c>
      <c r="G158" s="25">
        <f t="shared" si="60"/>
        <v>0</v>
      </c>
      <c r="H158" s="25">
        <f t="shared" si="60"/>
        <v>0</v>
      </c>
      <c r="I158" s="25">
        <f t="shared" si="60"/>
        <v>0</v>
      </c>
      <c r="J158" s="25">
        <f t="shared" si="60"/>
        <v>0</v>
      </c>
      <c r="K158" s="25">
        <f t="shared" si="60"/>
        <v>0</v>
      </c>
      <c r="L158" s="25">
        <f t="shared" si="60"/>
        <v>0</v>
      </c>
      <c r="M158" s="25">
        <f t="shared" si="60"/>
        <v>0</v>
      </c>
      <c r="N158" s="25">
        <f t="shared" si="60"/>
        <v>0</v>
      </c>
      <c r="O158" s="25">
        <f t="shared" si="59"/>
        <v>0</v>
      </c>
      <c r="P158" s="25">
        <f t="shared" si="59"/>
        <v>0</v>
      </c>
      <c r="Q158" s="25">
        <f t="shared" si="59"/>
        <v>0</v>
      </c>
      <c r="R158" s="25">
        <f t="shared" si="59"/>
        <v>0</v>
      </c>
      <c r="S158" s="25">
        <f>S163+S168</f>
        <v>0</v>
      </c>
    </row>
    <row r="159" spans="1:19" ht="19.5" customHeight="1">
      <c r="A159" s="51" t="s">
        <v>66</v>
      </c>
      <c r="B159" s="48" t="s">
        <v>67</v>
      </c>
      <c r="C159" s="8" t="s">
        <v>12</v>
      </c>
      <c r="D159" s="24">
        <f t="shared" si="48"/>
        <v>133.3</v>
      </c>
      <c r="E159" s="31">
        <f aca="true" t="shared" si="61" ref="E159:N159">E160+E161+E162+E163</f>
        <v>33.6</v>
      </c>
      <c r="F159" s="31">
        <f t="shared" si="61"/>
        <v>44.1</v>
      </c>
      <c r="G159" s="16">
        <f t="shared" si="61"/>
        <v>55.6</v>
      </c>
      <c r="H159" s="16">
        <f t="shared" si="61"/>
        <v>0</v>
      </c>
      <c r="I159" s="16">
        <f t="shared" si="61"/>
        <v>0</v>
      </c>
      <c r="J159" s="16">
        <f t="shared" si="61"/>
        <v>0</v>
      </c>
      <c r="K159" s="16">
        <f t="shared" si="61"/>
        <v>0</v>
      </c>
      <c r="L159" s="16">
        <f t="shared" si="61"/>
        <v>0</v>
      </c>
      <c r="M159" s="16">
        <f t="shared" si="61"/>
        <v>0</v>
      </c>
      <c r="N159" s="16">
        <f t="shared" si="61"/>
        <v>0</v>
      </c>
      <c r="O159" s="16">
        <f>O160+O161+O162+O163</f>
        <v>0</v>
      </c>
      <c r="P159" s="16">
        <f>P160+P161+P162+P163</f>
        <v>0</v>
      </c>
      <c r="Q159" s="16">
        <f>Q160+Q161+Q162+Q163</f>
        <v>0</v>
      </c>
      <c r="R159" s="16">
        <f>R160+R161+R162+R163</f>
        <v>0</v>
      </c>
      <c r="S159" s="16">
        <f>S160+S161+S162+S163</f>
        <v>0</v>
      </c>
    </row>
    <row r="160" spans="1:19" ht="19.5" customHeight="1">
      <c r="A160" s="51"/>
      <c r="B160" s="48"/>
      <c r="C160" s="8" t="s">
        <v>13</v>
      </c>
      <c r="D160" s="24">
        <f t="shared" si="48"/>
        <v>0</v>
      </c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</row>
    <row r="161" spans="1:19" ht="19.5" customHeight="1">
      <c r="A161" s="51"/>
      <c r="B161" s="48"/>
      <c r="C161" s="8" t="s">
        <v>14</v>
      </c>
      <c r="D161" s="24">
        <f t="shared" si="48"/>
        <v>133.3</v>
      </c>
      <c r="E161" s="27">
        <v>33.6</v>
      </c>
      <c r="F161" s="9">
        <v>44.1</v>
      </c>
      <c r="G161" s="8">
        <v>55.6</v>
      </c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</row>
    <row r="162" spans="1:19" ht="19.5" customHeight="1">
      <c r="A162" s="51"/>
      <c r="B162" s="48"/>
      <c r="C162" s="8" t="s">
        <v>15</v>
      </c>
      <c r="D162" s="24">
        <f t="shared" si="48"/>
        <v>0</v>
      </c>
      <c r="E162" s="15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</row>
    <row r="163" spans="1:19" ht="19.5" customHeight="1">
      <c r="A163" s="51"/>
      <c r="B163" s="48"/>
      <c r="C163" s="8" t="s">
        <v>16</v>
      </c>
      <c r="D163" s="24">
        <f t="shared" si="48"/>
        <v>0</v>
      </c>
      <c r="E163" s="15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</row>
    <row r="164" spans="1:19" ht="19.5" customHeight="1">
      <c r="A164" s="51" t="s">
        <v>68</v>
      </c>
      <c r="B164" s="48" t="s">
        <v>69</v>
      </c>
      <c r="C164" s="8" t="s">
        <v>12</v>
      </c>
      <c r="D164" s="24">
        <f t="shared" si="48"/>
        <v>2538.7</v>
      </c>
      <c r="E164" s="14">
        <f aca="true" t="shared" si="62" ref="E164:N164">E165+E166+E167+E168</f>
        <v>735</v>
      </c>
      <c r="F164" s="14">
        <f t="shared" si="62"/>
        <v>771.8</v>
      </c>
      <c r="G164" s="14">
        <f t="shared" si="62"/>
        <v>810.3</v>
      </c>
      <c r="H164" s="14">
        <f t="shared" si="62"/>
        <v>221.6</v>
      </c>
      <c r="I164" s="14">
        <f t="shared" si="62"/>
        <v>0</v>
      </c>
      <c r="J164" s="14">
        <f t="shared" si="62"/>
        <v>0</v>
      </c>
      <c r="K164" s="14">
        <f t="shared" si="62"/>
        <v>0</v>
      </c>
      <c r="L164" s="14">
        <f t="shared" si="62"/>
        <v>0</v>
      </c>
      <c r="M164" s="14">
        <f t="shared" si="62"/>
        <v>0</v>
      </c>
      <c r="N164" s="14">
        <f t="shared" si="62"/>
        <v>0</v>
      </c>
      <c r="O164" s="14">
        <f>O165+O166+O167+O168</f>
        <v>0</v>
      </c>
      <c r="P164" s="14">
        <f>P165+P166+P167+P168</f>
        <v>0</v>
      </c>
      <c r="Q164" s="14">
        <f>Q165+Q166+Q167+Q168</f>
        <v>0</v>
      </c>
      <c r="R164" s="14">
        <f>R165+R166+R167+R168</f>
        <v>0</v>
      </c>
      <c r="S164" s="14">
        <f>S165+S166+S167+S168</f>
        <v>0</v>
      </c>
    </row>
    <row r="165" spans="1:19" ht="19.5" customHeight="1">
      <c r="A165" s="51"/>
      <c r="B165" s="48"/>
      <c r="C165" s="8" t="s">
        <v>13</v>
      </c>
      <c r="D165" s="24">
        <f t="shared" si="48"/>
        <v>0</v>
      </c>
      <c r="E165" s="15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</row>
    <row r="166" spans="1:19" ht="19.5" customHeight="1">
      <c r="A166" s="51"/>
      <c r="B166" s="48"/>
      <c r="C166" s="8" t="s">
        <v>14</v>
      </c>
      <c r="D166" s="24">
        <f t="shared" si="48"/>
        <v>2538.7</v>
      </c>
      <c r="E166" s="14">
        <v>735</v>
      </c>
      <c r="F166" s="16">
        <v>771.8</v>
      </c>
      <c r="G166" s="16">
        <v>810.3</v>
      </c>
      <c r="H166" s="16">
        <v>221.6</v>
      </c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</row>
    <row r="167" spans="1:19" ht="19.5" customHeight="1">
      <c r="A167" s="51"/>
      <c r="B167" s="48"/>
      <c r="C167" s="8" t="s">
        <v>15</v>
      </c>
      <c r="D167" s="24">
        <f t="shared" si="48"/>
        <v>0</v>
      </c>
      <c r="E167" s="15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</row>
    <row r="168" spans="1:19" ht="19.5" customHeight="1">
      <c r="A168" s="51"/>
      <c r="B168" s="48"/>
      <c r="C168" s="8" t="s">
        <v>16</v>
      </c>
      <c r="D168" s="24">
        <f t="shared" si="48"/>
        <v>0</v>
      </c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</row>
    <row r="169" spans="1:19" ht="19.5" customHeight="1">
      <c r="A169" s="47" t="s">
        <v>70</v>
      </c>
      <c r="B169" s="48" t="s">
        <v>71</v>
      </c>
      <c r="C169" s="8" t="s">
        <v>12</v>
      </c>
      <c r="D169" s="24">
        <f t="shared" si="48"/>
        <v>1353.9</v>
      </c>
      <c r="E169" s="16">
        <f aca="true" t="shared" si="63" ref="E169:N169">E170+E171+E172+E173</f>
        <v>229</v>
      </c>
      <c r="F169" s="16">
        <f t="shared" si="63"/>
        <v>229</v>
      </c>
      <c r="G169" s="16">
        <f t="shared" si="63"/>
        <v>229</v>
      </c>
      <c r="H169" s="16">
        <f t="shared" si="63"/>
        <v>24.4</v>
      </c>
      <c r="I169" s="16">
        <f t="shared" si="63"/>
        <v>25</v>
      </c>
      <c r="J169" s="16">
        <f t="shared" si="63"/>
        <v>62.5</v>
      </c>
      <c r="K169" s="16">
        <f t="shared" si="63"/>
        <v>0</v>
      </c>
      <c r="L169" s="16">
        <f t="shared" si="63"/>
        <v>0</v>
      </c>
      <c r="M169" s="16">
        <f t="shared" si="63"/>
        <v>0</v>
      </c>
      <c r="N169" s="16">
        <f t="shared" si="63"/>
        <v>0</v>
      </c>
      <c r="O169" s="16">
        <f>O170+O171+O172+O173</f>
        <v>111</v>
      </c>
      <c r="P169" s="16">
        <f>P170+P171+P172+P173</f>
        <v>111</v>
      </c>
      <c r="Q169" s="16">
        <f>Q170+Q171+Q172+Q173</f>
        <v>111</v>
      </c>
      <c r="R169" s="16">
        <f>R170+R171+R172+R173</f>
        <v>111</v>
      </c>
      <c r="S169" s="16">
        <f>S170+S171+S172+S173</f>
        <v>111</v>
      </c>
    </row>
    <row r="170" spans="1:19" ht="19.5" customHeight="1">
      <c r="A170" s="47"/>
      <c r="B170" s="48"/>
      <c r="C170" s="8" t="s">
        <v>13</v>
      </c>
      <c r="D170" s="24">
        <f t="shared" si="48"/>
        <v>0</v>
      </c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</row>
    <row r="171" spans="1:19" ht="19.5" customHeight="1">
      <c r="A171" s="47"/>
      <c r="B171" s="48"/>
      <c r="C171" s="8" t="s">
        <v>14</v>
      </c>
      <c r="D171" s="24">
        <f t="shared" si="48"/>
        <v>0</v>
      </c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</row>
    <row r="172" spans="1:19" ht="19.5" customHeight="1">
      <c r="A172" s="47"/>
      <c r="B172" s="48"/>
      <c r="C172" s="8" t="s">
        <v>15</v>
      </c>
      <c r="D172" s="24">
        <f t="shared" si="48"/>
        <v>1353.9</v>
      </c>
      <c r="E172" s="20">
        <v>229</v>
      </c>
      <c r="F172" s="20">
        <v>229</v>
      </c>
      <c r="G172" s="20">
        <v>229</v>
      </c>
      <c r="H172" s="20">
        <v>24.4</v>
      </c>
      <c r="I172" s="14">
        <v>25</v>
      </c>
      <c r="J172" s="14">
        <v>62.5</v>
      </c>
      <c r="K172" s="14"/>
      <c r="L172" s="14"/>
      <c r="M172" s="14"/>
      <c r="N172" s="14">
        <v>0</v>
      </c>
      <c r="O172" s="14">
        <v>111</v>
      </c>
      <c r="P172" s="14">
        <v>111</v>
      </c>
      <c r="Q172" s="14">
        <v>111</v>
      </c>
      <c r="R172" s="14">
        <v>111</v>
      </c>
      <c r="S172" s="14">
        <v>111</v>
      </c>
    </row>
    <row r="173" spans="1:19" ht="19.5" customHeight="1">
      <c r="A173" s="47"/>
      <c r="B173" s="48"/>
      <c r="C173" s="8" t="s">
        <v>16</v>
      </c>
      <c r="D173" s="24">
        <f t="shared" si="48"/>
        <v>0</v>
      </c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</row>
    <row r="174" spans="1:19" ht="19.5" customHeight="1">
      <c r="A174" s="51" t="s">
        <v>72</v>
      </c>
      <c r="B174" s="48" t="s">
        <v>73</v>
      </c>
      <c r="C174" s="8" t="s">
        <v>12</v>
      </c>
      <c r="D174" s="24">
        <f t="shared" si="48"/>
        <v>22460</v>
      </c>
      <c r="E174" s="17">
        <f aca="true" t="shared" si="64" ref="E174:S174">E175+E176+E177+E178</f>
        <v>1396</v>
      </c>
      <c r="F174" s="17">
        <f t="shared" si="64"/>
        <v>1465</v>
      </c>
      <c r="G174" s="17">
        <f t="shared" si="64"/>
        <v>1539</v>
      </c>
      <c r="H174" s="17">
        <f t="shared" si="64"/>
        <v>1313</v>
      </c>
      <c r="I174" s="17">
        <f t="shared" si="64"/>
        <v>1307</v>
      </c>
      <c r="J174" s="17">
        <f t="shared" si="64"/>
        <v>1305</v>
      </c>
      <c r="K174" s="17">
        <f t="shared" si="64"/>
        <v>1245</v>
      </c>
      <c r="L174" s="17">
        <f t="shared" si="64"/>
        <v>1265</v>
      </c>
      <c r="M174" s="17">
        <f t="shared" si="64"/>
        <v>1366</v>
      </c>
      <c r="N174" s="17">
        <f t="shared" si="64"/>
        <v>1595</v>
      </c>
      <c r="O174" s="17">
        <f t="shared" si="64"/>
        <v>1679</v>
      </c>
      <c r="P174" s="17">
        <f t="shared" si="64"/>
        <v>1696</v>
      </c>
      <c r="Q174" s="17">
        <f t="shared" si="64"/>
        <v>1763</v>
      </c>
      <c r="R174" s="17">
        <f t="shared" si="64"/>
        <v>1763</v>
      </c>
      <c r="S174" s="17">
        <f t="shared" si="64"/>
        <v>1763</v>
      </c>
    </row>
    <row r="175" spans="1:19" ht="19.5" customHeight="1">
      <c r="A175" s="51"/>
      <c r="B175" s="48"/>
      <c r="C175" s="8" t="s">
        <v>13</v>
      </c>
      <c r="D175" s="24">
        <f t="shared" si="48"/>
        <v>0</v>
      </c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</row>
    <row r="176" spans="1:19" ht="19.5" customHeight="1">
      <c r="A176" s="51"/>
      <c r="B176" s="48"/>
      <c r="C176" s="8" t="s">
        <v>14</v>
      </c>
      <c r="D176" s="24">
        <f t="shared" si="48"/>
        <v>22460</v>
      </c>
      <c r="E176" s="17">
        <v>1396</v>
      </c>
      <c r="F176" s="17">
        <v>1465</v>
      </c>
      <c r="G176" s="17">
        <v>1539</v>
      </c>
      <c r="H176" s="17">
        <v>1313</v>
      </c>
      <c r="I176" s="17">
        <v>1307</v>
      </c>
      <c r="J176" s="17">
        <v>1305</v>
      </c>
      <c r="K176" s="17">
        <v>1245</v>
      </c>
      <c r="L176" s="17">
        <v>1265</v>
      </c>
      <c r="M176" s="17">
        <f>1267+60+39</f>
        <v>1366</v>
      </c>
      <c r="N176" s="17">
        <v>1595</v>
      </c>
      <c r="O176" s="17">
        <v>1679</v>
      </c>
      <c r="P176" s="17">
        <v>1696</v>
      </c>
      <c r="Q176" s="17">
        <v>1763</v>
      </c>
      <c r="R176" s="17">
        <v>1763</v>
      </c>
      <c r="S176" s="17">
        <v>1763</v>
      </c>
    </row>
    <row r="177" spans="1:19" ht="19.5" customHeight="1">
      <c r="A177" s="51"/>
      <c r="B177" s="48"/>
      <c r="C177" s="8" t="s">
        <v>15</v>
      </c>
      <c r="D177" s="24">
        <f t="shared" si="48"/>
        <v>0</v>
      </c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</row>
    <row r="178" spans="1:19" ht="19.5" customHeight="1">
      <c r="A178" s="51"/>
      <c r="B178" s="48"/>
      <c r="C178" s="8" t="s">
        <v>16</v>
      </c>
      <c r="D178" s="24">
        <f t="shared" si="48"/>
        <v>0</v>
      </c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</row>
    <row r="179" spans="1:19" ht="19.5" customHeight="1">
      <c r="A179" s="51" t="s">
        <v>74</v>
      </c>
      <c r="B179" s="48" t="s">
        <v>75</v>
      </c>
      <c r="C179" s="8" t="s">
        <v>12</v>
      </c>
      <c r="D179" s="24">
        <f t="shared" si="48"/>
        <v>18394.909999999996</v>
      </c>
      <c r="E179" s="14">
        <f aca="true" t="shared" si="65" ref="E179:N179">E180+E181+E182+E183</f>
        <v>2368</v>
      </c>
      <c r="F179" s="14">
        <f t="shared" si="65"/>
        <v>3110</v>
      </c>
      <c r="G179" s="14">
        <f t="shared" si="65"/>
        <v>3376</v>
      </c>
      <c r="H179" s="14">
        <f t="shared" si="65"/>
        <v>781.3</v>
      </c>
      <c r="I179" s="14">
        <f t="shared" si="65"/>
        <v>1064.9</v>
      </c>
      <c r="J179" s="14">
        <f t="shared" si="65"/>
        <v>1155.6</v>
      </c>
      <c r="K179" s="14">
        <f t="shared" si="65"/>
        <v>544.2</v>
      </c>
      <c r="L179" s="14">
        <f t="shared" si="65"/>
        <v>820.7</v>
      </c>
      <c r="M179" s="14">
        <f t="shared" si="65"/>
        <v>753.41</v>
      </c>
      <c r="N179" s="14">
        <f t="shared" si="65"/>
        <v>467.4</v>
      </c>
      <c r="O179" s="14">
        <f>O180+O181+O182+O183</f>
        <v>748.1</v>
      </c>
      <c r="P179" s="14">
        <f>P180+P181+P182+P183</f>
        <v>778</v>
      </c>
      <c r="Q179" s="14">
        <f>Q180+Q181+Q182+Q183</f>
        <v>809.1</v>
      </c>
      <c r="R179" s="14">
        <f>R180+R181+R182+R183</f>
        <v>809.1</v>
      </c>
      <c r="S179" s="14">
        <f>S180+S181+S182+S183</f>
        <v>809.1</v>
      </c>
    </row>
    <row r="180" spans="1:19" ht="19.5" customHeight="1">
      <c r="A180" s="51"/>
      <c r="B180" s="48"/>
      <c r="C180" s="8" t="s">
        <v>13</v>
      </c>
      <c r="D180" s="24">
        <f t="shared" si="48"/>
        <v>0</v>
      </c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</row>
    <row r="181" spans="1:19" ht="19.5" customHeight="1">
      <c r="A181" s="51"/>
      <c r="B181" s="48"/>
      <c r="C181" s="8" t="s">
        <v>14</v>
      </c>
      <c r="D181" s="24">
        <f t="shared" si="48"/>
        <v>18394.909999999996</v>
      </c>
      <c r="E181" s="14">
        <v>2368</v>
      </c>
      <c r="F181" s="14">
        <v>3110</v>
      </c>
      <c r="G181" s="14">
        <v>3376</v>
      </c>
      <c r="H181" s="14">
        <v>781.3</v>
      </c>
      <c r="I181" s="14">
        <v>1064.9</v>
      </c>
      <c r="J181" s="14">
        <v>1155.6</v>
      </c>
      <c r="K181" s="14">
        <v>544.2</v>
      </c>
      <c r="L181" s="14">
        <v>820.7</v>
      </c>
      <c r="M181" s="14">
        <v>753.41</v>
      </c>
      <c r="N181" s="14">
        <v>467.4</v>
      </c>
      <c r="O181" s="14">
        <v>748.1</v>
      </c>
      <c r="P181" s="14">
        <v>778</v>
      </c>
      <c r="Q181" s="14">
        <v>809.1</v>
      </c>
      <c r="R181" s="14">
        <v>809.1</v>
      </c>
      <c r="S181" s="14">
        <v>809.1</v>
      </c>
    </row>
    <row r="182" spans="1:19" ht="19.5" customHeight="1">
      <c r="A182" s="51"/>
      <c r="B182" s="48"/>
      <c r="C182" s="8" t="s">
        <v>15</v>
      </c>
      <c r="D182" s="24">
        <f t="shared" si="48"/>
        <v>0</v>
      </c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</row>
    <row r="183" spans="1:19" ht="19.5" customHeight="1">
      <c r="A183" s="51"/>
      <c r="B183" s="48"/>
      <c r="C183" s="8" t="s">
        <v>16</v>
      </c>
      <c r="D183" s="24">
        <f t="shared" si="48"/>
        <v>0</v>
      </c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</row>
    <row r="184" spans="1:19" ht="19.5" customHeight="1">
      <c r="A184" s="51" t="s">
        <v>76</v>
      </c>
      <c r="B184" s="48" t="s">
        <v>77</v>
      </c>
      <c r="C184" s="8" t="s">
        <v>12</v>
      </c>
      <c r="D184" s="24">
        <f t="shared" si="48"/>
        <v>5003</v>
      </c>
      <c r="E184" s="14">
        <f aca="true" t="shared" si="66" ref="E184:N184">E185+E186+E187+E188</f>
        <v>0</v>
      </c>
      <c r="F184" s="14">
        <f t="shared" si="66"/>
        <v>0</v>
      </c>
      <c r="G184" s="14">
        <f t="shared" si="66"/>
        <v>0</v>
      </c>
      <c r="H184" s="14">
        <f t="shared" si="66"/>
        <v>0</v>
      </c>
      <c r="I184" s="14">
        <f t="shared" si="66"/>
        <v>0</v>
      </c>
      <c r="J184" s="14">
        <f t="shared" si="66"/>
        <v>402</v>
      </c>
      <c r="K184" s="14">
        <f t="shared" si="66"/>
        <v>415</v>
      </c>
      <c r="L184" s="14">
        <f t="shared" si="66"/>
        <v>423</v>
      </c>
      <c r="M184" s="14">
        <f t="shared" si="66"/>
        <v>455</v>
      </c>
      <c r="N184" s="14">
        <f t="shared" si="66"/>
        <v>517</v>
      </c>
      <c r="O184" s="14">
        <f>O185+O186+O187+O188</f>
        <v>542</v>
      </c>
      <c r="P184" s="14">
        <f>P185+P186+P187+P188</f>
        <v>548</v>
      </c>
      <c r="Q184" s="14">
        <f>Q185+Q186+Q187+Q188</f>
        <v>567</v>
      </c>
      <c r="R184" s="14">
        <f>R185+R186+R187+R188</f>
        <v>567</v>
      </c>
      <c r="S184" s="14">
        <f>S185+S186+S187+S188</f>
        <v>567</v>
      </c>
    </row>
    <row r="185" spans="1:19" ht="19.5" customHeight="1">
      <c r="A185" s="51"/>
      <c r="B185" s="48"/>
      <c r="C185" s="8" t="s">
        <v>13</v>
      </c>
      <c r="D185" s="24">
        <f t="shared" si="48"/>
        <v>0</v>
      </c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</row>
    <row r="186" spans="1:19" ht="19.5" customHeight="1">
      <c r="A186" s="51"/>
      <c r="B186" s="48"/>
      <c r="C186" s="8" t="s">
        <v>14</v>
      </c>
      <c r="D186" s="24">
        <f t="shared" si="48"/>
        <v>5003</v>
      </c>
      <c r="E186" s="14"/>
      <c r="F186" s="14"/>
      <c r="G186" s="14"/>
      <c r="H186" s="14"/>
      <c r="I186" s="14"/>
      <c r="J186" s="14">
        <v>402</v>
      </c>
      <c r="K186" s="14">
        <v>415</v>
      </c>
      <c r="L186" s="14">
        <v>423</v>
      </c>
      <c r="M186" s="14">
        <f>428+17+10</f>
        <v>455</v>
      </c>
      <c r="N186" s="14">
        <v>517</v>
      </c>
      <c r="O186" s="14">
        <v>542</v>
      </c>
      <c r="P186" s="14">
        <v>548</v>
      </c>
      <c r="Q186" s="14">
        <v>567</v>
      </c>
      <c r="R186" s="14">
        <v>567</v>
      </c>
      <c r="S186" s="14">
        <v>567</v>
      </c>
    </row>
    <row r="187" spans="1:19" ht="19.5" customHeight="1">
      <c r="A187" s="51"/>
      <c r="B187" s="48"/>
      <c r="C187" s="8" t="s">
        <v>15</v>
      </c>
      <c r="D187" s="24">
        <f t="shared" si="48"/>
        <v>0</v>
      </c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</row>
    <row r="188" spans="1:19" ht="19.5" customHeight="1">
      <c r="A188" s="51"/>
      <c r="B188" s="48"/>
      <c r="C188" s="8" t="s">
        <v>16</v>
      </c>
      <c r="D188" s="24">
        <f t="shared" si="48"/>
        <v>0</v>
      </c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</row>
    <row r="189" spans="1:19" ht="19.5" customHeight="1">
      <c r="A189" s="51" t="s">
        <v>78</v>
      </c>
      <c r="B189" s="48" t="s">
        <v>79</v>
      </c>
      <c r="C189" s="8" t="s">
        <v>12</v>
      </c>
      <c r="D189" s="24">
        <f t="shared" si="48"/>
        <v>108758.5</v>
      </c>
      <c r="E189" s="14">
        <f aca="true" t="shared" si="67" ref="E189:N189">E190+E191+E192+E193</f>
        <v>0</v>
      </c>
      <c r="F189" s="14">
        <f t="shared" si="67"/>
        <v>0</v>
      </c>
      <c r="G189" s="14">
        <f t="shared" si="67"/>
        <v>0</v>
      </c>
      <c r="H189" s="14">
        <f t="shared" si="67"/>
        <v>0</v>
      </c>
      <c r="I189" s="14">
        <f t="shared" si="67"/>
        <v>0</v>
      </c>
      <c r="J189" s="14">
        <f t="shared" si="67"/>
        <v>14891.9</v>
      </c>
      <c r="K189" s="14">
        <f t="shared" si="67"/>
        <v>15163.3</v>
      </c>
      <c r="L189" s="14">
        <f t="shared" si="67"/>
        <v>12174</v>
      </c>
      <c r="M189" s="14">
        <f t="shared" si="67"/>
        <v>0</v>
      </c>
      <c r="N189" s="14">
        <f t="shared" si="67"/>
        <v>9110.3</v>
      </c>
      <c r="O189" s="14">
        <f>O190+O191+O192+O193</f>
        <v>10021</v>
      </c>
      <c r="P189" s="14">
        <f>P190+P191+P192+P193</f>
        <v>11023</v>
      </c>
      <c r="Q189" s="14">
        <f>Q190+Q191+Q192+Q193</f>
        <v>12125</v>
      </c>
      <c r="R189" s="14">
        <f>R190+R191+R192+R193</f>
        <v>12125</v>
      </c>
      <c r="S189" s="14">
        <f>S190+S191+S192+S193</f>
        <v>12125</v>
      </c>
    </row>
    <row r="190" spans="1:19" ht="19.5" customHeight="1">
      <c r="A190" s="51"/>
      <c r="B190" s="48"/>
      <c r="C190" s="8" t="s">
        <v>13</v>
      </c>
      <c r="D190" s="24">
        <f t="shared" si="48"/>
        <v>0</v>
      </c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</row>
    <row r="191" spans="1:19" ht="19.5" customHeight="1">
      <c r="A191" s="51"/>
      <c r="B191" s="48"/>
      <c r="C191" s="8" t="s">
        <v>14</v>
      </c>
      <c r="D191" s="24">
        <f t="shared" si="48"/>
        <v>0</v>
      </c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</row>
    <row r="192" spans="1:19" ht="19.5" customHeight="1">
      <c r="A192" s="51"/>
      <c r="B192" s="48"/>
      <c r="C192" s="8" t="s">
        <v>15</v>
      </c>
      <c r="D192" s="24">
        <f t="shared" si="48"/>
        <v>108758.5</v>
      </c>
      <c r="E192" s="15"/>
      <c r="F192" s="15"/>
      <c r="G192" s="15"/>
      <c r="H192" s="15"/>
      <c r="I192" s="15"/>
      <c r="J192" s="15">
        <v>14891.9</v>
      </c>
      <c r="K192" s="15">
        <v>15163.3</v>
      </c>
      <c r="L192" s="15">
        <v>12174</v>
      </c>
      <c r="M192" s="15"/>
      <c r="N192" s="15">
        <v>9110.3</v>
      </c>
      <c r="O192" s="15">
        <v>10021</v>
      </c>
      <c r="P192" s="15">
        <v>11023</v>
      </c>
      <c r="Q192" s="15">
        <v>12125</v>
      </c>
      <c r="R192" s="15">
        <v>12125</v>
      </c>
      <c r="S192" s="15">
        <v>12125</v>
      </c>
    </row>
    <row r="193" spans="1:19" ht="19.5" customHeight="1">
      <c r="A193" s="51"/>
      <c r="B193" s="48"/>
      <c r="C193" s="8" t="s">
        <v>16</v>
      </c>
      <c r="D193" s="24">
        <f t="shared" si="48"/>
        <v>0</v>
      </c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</row>
    <row r="194" spans="1:19" ht="19.5" customHeight="1">
      <c r="A194" s="51" t="s">
        <v>80</v>
      </c>
      <c r="B194" s="48" t="s">
        <v>81</v>
      </c>
      <c r="C194" s="8" t="s">
        <v>12</v>
      </c>
      <c r="D194" s="24">
        <f t="shared" si="48"/>
        <v>3500</v>
      </c>
      <c r="E194" s="14">
        <f aca="true" t="shared" si="68" ref="E194:N194">E195+E196+E197+E198</f>
        <v>0</v>
      </c>
      <c r="F194" s="14">
        <f t="shared" si="68"/>
        <v>0</v>
      </c>
      <c r="G194" s="14">
        <f t="shared" si="68"/>
        <v>0</v>
      </c>
      <c r="H194" s="14">
        <f t="shared" si="68"/>
        <v>0</v>
      </c>
      <c r="I194" s="14">
        <f t="shared" si="68"/>
        <v>0</v>
      </c>
      <c r="J194" s="14">
        <f t="shared" si="68"/>
        <v>3500</v>
      </c>
      <c r="K194" s="14">
        <f t="shared" si="68"/>
        <v>0</v>
      </c>
      <c r="L194" s="14">
        <f t="shared" si="68"/>
        <v>0</v>
      </c>
      <c r="M194" s="14">
        <f t="shared" si="68"/>
        <v>0</v>
      </c>
      <c r="N194" s="14">
        <f t="shared" si="68"/>
        <v>0</v>
      </c>
      <c r="O194" s="14">
        <f>O195+O196+O197+O198</f>
        <v>0</v>
      </c>
      <c r="P194" s="14">
        <f>P195+P196+P197+P198</f>
        <v>0</v>
      </c>
      <c r="Q194" s="14">
        <f>Q195+Q196+Q197+Q198</f>
        <v>0</v>
      </c>
      <c r="R194" s="14">
        <f>R195+R196+R197+R198</f>
        <v>0</v>
      </c>
      <c r="S194" s="14">
        <f>S195+S196+S197+S198</f>
        <v>0</v>
      </c>
    </row>
    <row r="195" spans="1:19" ht="19.5" customHeight="1">
      <c r="A195" s="51"/>
      <c r="B195" s="48"/>
      <c r="C195" s="8" t="s">
        <v>13</v>
      </c>
      <c r="D195" s="24">
        <f t="shared" si="48"/>
        <v>3220</v>
      </c>
      <c r="E195" s="14"/>
      <c r="F195" s="14"/>
      <c r="G195" s="14"/>
      <c r="H195" s="14"/>
      <c r="I195" s="14"/>
      <c r="J195" s="14">
        <v>3220</v>
      </c>
      <c r="K195" s="14"/>
      <c r="L195" s="14"/>
      <c r="M195" s="14"/>
      <c r="N195" s="14"/>
      <c r="O195" s="14"/>
      <c r="P195" s="14"/>
      <c r="Q195" s="14"/>
      <c r="R195" s="14"/>
      <c r="S195" s="14"/>
    </row>
    <row r="196" spans="1:19" ht="19.5" customHeight="1">
      <c r="A196" s="51"/>
      <c r="B196" s="48"/>
      <c r="C196" s="8" t="s">
        <v>14</v>
      </c>
      <c r="D196" s="24">
        <f t="shared" si="48"/>
        <v>280</v>
      </c>
      <c r="E196" s="14"/>
      <c r="F196" s="14"/>
      <c r="G196" s="14"/>
      <c r="H196" s="14"/>
      <c r="I196" s="14"/>
      <c r="J196" s="14">
        <v>280</v>
      </c>
      <c r="K196" s="14"/>
      <c r="L196" s="14"/>
      <c r="M196" s="14"/>
      <c r="N196" s="14"/>
      <c r="O196" s="14"/>
      <c r="P196" s="14"/>
      <c r="Q196" s="14"/>
      <c r="R196" s="14"/>
      <c r="S196" s="14"/>
    </row>
    <row r="197" spans="1:19" ht="19.5" customHeight="1">
      <c r="A197" s="51"/>
      <c r="B197" s="48"/>
      <c r="C197" s="8" t="s">
        <v>15</v>
      </c>
      <c r="D197" s="24">
        <f t="shared" si="48"/>
        <v>0</v>
      </c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</row>
    <row r="198" spans="1:19" ht="19.5" customHeight="1">
      <c r="A198" s="51"/>
      <c r="B198" s="48"/>
      <c r="C198" s="8" t="s">
        <v>16</v>
      </c>
      <c r="D198" s="24">
        <f aca="true" t="shared" si="69" ref="D198:D223">E198+F198+G198+H198+I198+J198+K198+L198+M198+N198+O198+P198+Q198+R198+S198</f>
        <v>0</v>
      </c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</row>
    <row r="199" spans="1:19" ht="19.5" customHeight="1">
      <c r="A199" s="51" t="s">
        <v>82</v>
      </c>
      <c r="B199" s="48" t="s">
        <v>83</v>
      </c>
      <c r="C199" s="8" t="s">
        <v>12</v>
      </c>
      <c r="D199" s="24">
        <f t="shared" si="69"/>
        <v>4507.3</v>
      </c>
      <c r="E199" s="14">
        <f aca="true" t="shared" si="70" ref="E199:N199">E200+E201+E202+E203</f>
        <v>0</v>
      </c>
      <c r="F199" s="14">
        <f t="shared" si="70"/>
        <v>0</v>
      </c>
      <c r="G199" s="14">
        <f t="shared" si="70"/>
        <v>0</v>
      </c>
      <c r="H199" s="14">
        <f t="shared" si="70"/>
        <v>0</v>
      </c>
      <c r="I199" s="14">
        <f t="shared" si="70"/>
        <v>0</v>
      </c>
      <c r="J199" s="14">
        <f t="shared" si="70"/>
        <v>0</v>
      </c>
      <c r="K199" s="14">
        <f t="shared" si="70"/>
        <v>4269.6</v>
      </c>
      <c r="L199" s="14">
        <f t="shared" si="70"/>
        <v>237.70000000000002</v>
      </c>
      <c r="M199" s="14">
        <f t="shared" si="70"/>
        <v>0</v>
      </c>
      <c r="N199" s="14">
        <f t="shared" si="70"/>
        <v>0</v>
      </c>
      <c r="O199" s="14">
        <f>O200+O201+O202+O203</f>
        <v>0</v>
      </c>
      <c r="P199" s="14">
        <f>P200+P201+P202+P203</f>
        <v>0</v>
      </c>
      <c r="Q199" s="14">
        <f>Q200+Q201+Q202+Q203</f>
        <v>0</v>
      </c>
      <c r="R199" s="14">
        <f>R200+R201+R202+R203</f>
        <v>0</v>
      </c>
      <c r="S199" s="14">
        <f>S200+S201+S202+S203</f>
        <v>0</v>
      </c>
    </row>
    <row r="200" spans="1:19" ht="19.5" customHeight="1">
      <c r="A200" s="51"/>
      <c r="B200" s="48"/>
      <c r="C200" s="8" t="s">
        <v>13</v>
      </c>
      <c r="D200" s="24">
        <f t="shared" si="69"/>
        <v>4415.400000000001</v>
      </c>
      <c r="E200" s="14"/>
      <c r="F200" s="14"/>
      <c r="G200" s="14"/>
      <c r="H200" s="14"/>
      <c r="I200" s="14"/>
      <c r="J200" s="14"/>
      <c r="K200" s="14">
        <v>4182.6</v>
      </c>
      <c r="L200" s="14">
        <v>232.8</v>
      </c>
      <c r="M200" s="14"/>
      <c r="N200" s="14"/>
      <c r="O200" s="14"/>
      <c r="P200" s="14"/>
      <c r="Q200" s="14"/>
      <c r="R200" s="14"/>
      <c r="S200" s="14"/>
    </row>
    <row r="201" spans="1:19" ht="19.5" customHeight="1">
      <c r="A201" s="51"/>
      <c r="B201" s="48"/>
      <c r="C201" s="8" t="s">
        <v>14</v>
      </c>
      <c r="D201" s="24">
        <f t="shared" si="69"/>
        <v>90.2</v>
      </c>
      <c r="E201" s="14"/>
      <c r="F201" s="14"/>
      <c r="G201" s="14"/>
      <c r="H201" s="14"/>
      <c r="I201" s="14"/>
      <c r="J201" s="14"/>
      <c r="K201" s="14">
        <v>85.4</v>
      </c>
      <c r="L201" s="14">
        <v>4.8</v>
      </c>
      <c r="M201" s="14"/>
      <c r="N201" s="14"/>
      <c r="O201" s="14"/>
      <c r="P201" s="14"/>
      <c r="Q201" s="14"/>
      <c r="R201" s="14"/>
      <c r="S201" s="14"/>
    </row>
    <row r="202" spans="1:19" ht="19.5" customHeight="1">
      <c r="A202" s="51"/>
      <c r="B202" s="48"/>
      <c r="C202" s="8" t="s">
        <v>15</v>
      </c>
      <c r="D202" s="24">
        <f t="shared" si="69"/>
        <v>1.7000000000000002</v>
      </c>
      <c r="E202" s="15"/>
      <c r="F202" s="15"/>
      <c r="G202" s="15"/>
      <c r="H202" s="15"/>
      <c r="I202" s="15"/>
      <c r="J202" s="15"/>
      <c r="K202" s="15">
        <v>1.6</v>
      </c>
      <c r="L202" s="15">
        <v>0.1</v>
      </c>
      <c r="M202" s="15"/>
      <c r="N202" s="15"/>
      <c r="O202" s="15"/>
      <c r="P202" s="15"/>
      <c r="Q202" s="15"/>
      <c r="R202" s="15"/>
      <c r="S202" s="15"/>
    </row>
    <row r="203" spans="1:19" ht="36.75" customHeight="1">
      <c r="A203" s="51"/>
      <c r="B203" s="48"/>
      <c r="C203" s="8" t="s">
        <v>16</v>
      </c>
      <c r="D203" s="24">
        <f t="shared" si="69"/>
        <v>0</v>
      </c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</row>
    <row r="204" spans="1:19" ht="19.5" customHeight="1">
      <c r="A204" s="44" t="s">
        <v>84</v>
      </c>
      <c r="B204" s="48" t="s">
        <v>85</v>
      </c>
      <c r="C204" s="8" t="s">
        <v>12</v>
      </c>
      <c r="D204" s="24">
        <f t="shared" si="69"/>
        <v>389768.7</v>
      </c>
      <c r="E204" s="17">
        <f aca="true" t="shared" si="71" ref="E204:N204">E205+E206+E207+E208</f>
        <v>18755</v>
      </c>
      <c r="F204" s="17">
        <f t="shared" si="71"/>
        <v>17430</v>
      </c>
      <c r="G204" s="17">
        <f t="shared" si="71"/>
        <v>17740</v>
      </c>
      <c r="H204" s="17">
        <f t="shared" si="71"/>
        <v>19224.199999999997</v>
      </c>
      <c r="I204" s="17">
        <f t="shared" si="71"/>
        <v>16380</v>
      </c>
      <c r="J204" s="17">
        <f t="shared" si="71"/>
        <v>17896.3</v>
      </c>
      <c r="K204" s="17">
        <f t="shared" si="71"/>
        <v>19202.5</v>
      </c>
      <c r="L204" s="17">
        <f t="shared" si="71"/>
        <v>31562.1</v>
      </c>
      <c r="M204" s="17">
        <f t="shared" si="71"/>
        <v>28139.6</v>
      </c>
      <c r="N204" s="17">
        <f t="shared" si="71"/>
        <v>31833.5</v>
      </c>
      <c r="O204" s="17">
        <f>O205+O206+O207+O208</f>
        <v>34289.5</v>
      </c>
      <c r="P204" s="17">
        <f>P205+P206+P207+P208</f>
        <v>33898.5</v>
      </c>
      <c r="Q204" s="17">
        <f>Q205+Q206+Q207+Q208</f>
        <v>34472.5</v>
      </c>
      <c r="R204" s="17">
        <f>R205+R206+R207+R208</f>
        <v>34472.5</v>
      </c>
      <c r="S204" s="17">
        <f>S205+S206+S207+S208</f>
        <v>34472.5</v>
      </c>
    </row>
    <row r="205" spans="1:19" ht="19.5" customHeight="1">
      <c r="A205" s="45"/>
      <c r="B205" s="48"/>
      <c r="C205" s="8" t="s">
        <v>13</v>
      </c>
      <c r="D205" s="24">
        <f t="shared" si="69"/>
        <v>0</v>
      </c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</row>
    <row r="206" spans="1:19" ht="19.5" customHeight="1">
      <c r="A206" s="45"/>
      <c r="B206" s="48"/>
      <c r="C206" s="8" t="s">
        <v>14</v>
      </c>
      <c r="D206" s="24">
        <f t="shared" si="69"/>
        <v>8327.1</v>
      </c>
      <c r="E206" s="17">
        <f aca="true" t="shared" si="72" ref="E206:S206">E211+E216+E221</f>
        <v>0</v>
      </c>
      <c r="F206" s="17">
        <f t="shared" si="72"/>
        <v>0</v>
      </c>
      <c r="G206" s="17">
        <f t="shared" si="72"/>
        <v>0</v>
      </c>
      <c r="H206" s="17">
        <f t="shared" si="72"/>
        <v>0</v>
      </c>
      <c r="I206" s="17">
        <f t="shared" si="72"/>
        <v>0</v>
      </c>
      <c r="J206" s="17">
        <f t="shared" si="72"/>
        <v>0</v>
      </c>
      <c r="K206" s="17">
        <f t="shared" si="72"/>
        <v>0</v>
      </c>
      <c r="L206" s="17">
        <f t="shared" si="72"/>
        <v>8327.1</v>
      </c>
      <c r="M206" s="17">
        <f t="shared" si="72"/>
        <v>0</v>
      </c>
      <c r="N206" s="17">
        <f t="shared" si="72"/>
        <v>0</v>
      </c>
      <c r="O206" s="17">
        <f t="shared" si="72"/>
        <v>0</v>
      </c>
      <c r="P206" s="17">
        <f t="shared" si="72"/>
        <v>0</v>
      </c>
      <c r="Q206" s="17">
        <f t="shared" si="72"/>
        <v>0</v>
      </c>
      <c r="R206" s="17">
        <f t="shared" si="72"/>
        <v>0</v>
      </c>
      <c r="S206" s="17">
        <f t="shared" si="72"/>
        <v>0</v>
      </c>
    </row>
    <row r="207" spans="1:19" ht="19.5" customHeight="1">
      <c r="A207" s="45"/>
      <c r="B207" s="48"/>
      <c r="C207" s="8" t="s">
        <v>15</v>
      </c>
      <c r="D207" s="24">
        <f t="shared" si="69"/>
        <v>381441.6</v>
      </c>
      <c r="E207" s="17">
        <f aca="true" t="shared" si="73" ref="E207:S207">E212+E217+E222</f>
        <v>18755</v>
      </c>
      <c r="F207" s="17">
        <f t="shared" si="73"/>
        <v>17430</v>
      </c>
      <c r="G207" s="17">
        <f t="shared" si="73"/>
        <v>17740</v>
      </c>
      <c r="H207" s="17">
        <f t="shared" si="73"/>
        <v>19224.199999999997</v>
      </c>
      <c r="I207" s="17">
        <f t="shared" si="73"/>
        <v>16380</v>
      </c>
      <c r="J207" s="17">
        <f t="shared" si="73"/>
        <v>17896.3</v>
      </c>
      <c r="K207" s="17">
        <f t="shared" si="73"/>
        <v>19202.5</v>
      </c>
      <c r="L207" s="17">
        <f t="shared" si="73"/>
        <v>23234.999999999996</v>
      </c>
      <c r="M207" s="17">
        <f t="shared" si="73"/>
        <v>28139.6</v>
      </c>
      <c r="N207" s="17">
        <f t="shared" si="73"/>
        <v>31833.5</v>
      </c>
      <c r="O207" s="17">
        <f t="shared" si="73"/>
        <v>34289.5</v>
      </c>
      <c r="P207" s="17">
        <f t="shared" si="73"/>
        <v>33898.5</v>
      </c>
      <c r="Q207" s="17">
        <f t="shared" si="73"/>
        <v>34472.5</v>
      </c>
      <c r="R207" s="17">
        <f t="shared" si="73"/>
        <v>34472.5</v>
      </c>
      <c r="S207" s="17">
        <f t="shared" si="73"/>
        <v>34472.5</v>
      </c>
    </row>
    <row r="208" spans="1:19" ht="19.5" customHeight="1">
      <c r="A208" s="46"/>
      <c r="B208" s="48"/>
      <c r="C208" s="8" t="s">
        <v>16</v>
      </c>
      <c r="D208" s="24">
        <f t="shared" si="69"/>
        <v>0</v>
      </c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</row>
    <row r="209" spans="1:19" ht="19.5" customHeight="1">
      <c r="A209" s="51" t="s">
        <v>86</v>
      </c>
      <c r="B209" s="48" t="s">
        <v>93</v>
      </c>
      <c r="C209" s="8" t="s">
        <v>12</v>
      </c>
      <c r="D209" s="24">
        <f t="shared" si="69"/>
        <v>26846.7</v>
      </c>
      <c r="E209" s="17">
        <f aca="true" t="shared" si="74" ref="E209:N209">E210+E211+E212+E213</f>
        <v>6416</v>
      </c>
      <c r="F209" s="17">
        <f t="shared" si="74"/>
        <v>4544</v>
      </c>
      <c r="G209" s="17">
        <f t="shared" si="74"/>
        <v>4308</v>
      </c>
      <c r="H209" s="17">
        <f t="shared" si="74"/>
        <v>3176</v>
      </c>
      <c r="I209" s="17">
        <f t="shared" si="74"/>
        <v>0</v>
      </c>
      <c r="J209" s="17">
        <f t="shared" si="74"/>
        <v>0</v>
      </c>
      <c r="K209" s="17">
        <f t="shared" si="74"/>
        <v>0</v>
      </c>
      <c r="L209" s="17">
        <f t="shared" si="74"/>
        <v>8402.7</v>
      </c>
      <c r="M209" s="17">
        <f t="shared" si="74"/>
        <v>0</v>
      </c>
      <c r="N209" s="17">
        <f t="shared" si="74"/>
        <v>0</v>
      </c>
      <c r="O209" s="17">
        <f>O210+O211+O212+O213</f>
        <v>0</v>
      </c>
      <c r="P209" s="17">
        <f>P210+P211+P212+P213</f>
        <v>0</v>
      </c>
      <c r="Q209" s="17">
        <f>Q210+Q211+Q212+Q213</f>
        <v>0</v>
      </c>
      <c r="R209" s="17">
        <f>R210+R211+R212+R213</f>
        <v>0</v>
      </c>
      <c r="S209" s="17">
        <f>S210+S211+S212+S213</f>
        <v>0</v>
      </c>
    </row>
    <row r="210" spans="1:19" ht="19.5" customHeight="1">
      <c r="A210" s="51"/>
      <c r="B210" s="48"/>
      <c r="C210" s="8" t="s">
        <v>13</v>
      </c>
      <c r="D210" s="24">
        <f t="shared" si="69"/>
        <v>0</v>
      </c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</row>
    <row r="211" spans="1:19" ht="19.5" customHeight="1">
      <c r="A211" s="51"/>
      <c r="B211" s="48"/>
      <c r="C211" s="8" t="s">
        <v>14</v>
      </c>
      <c r="D211" s="24">
        <f t="shared" si="69"/>
        <v>8327.1</v>
      </c>
      <c r="E211" s="8"/>
      <c r="F211" s="8"/>
      <c r="G211" s="8"/>
      <c r="H211" s="8"/>
      <c r="I211" s="8"/>
      <c r="J211" s="8"/>
      <c r="K211" s="8"/>
      <c r="L211" s="8">
        <v>8327.1</v>
      </c>
      <c r="M211" s="8"/>
      <c r="N211" s="8"/>
      <c r="O211" s="8"/>
      <c r="P211" s="8"/>
      <c r="Q211" s="8"/>
      <c r="R211" s="8"/>
      <c r="S211" s="8"/>
    </row>
    <row r="212" spans="1:19" ht="19.5" customHeight="1">
      <c r="A212" s="51"/>
      <c r="B212" s="48"/>
      <c r="C212" s="8" t="s">
        <v>15</v>
      </c>
      <c r="D212" s="24">
        <f t="shared" si="69"/>
        <v>18519.6</v>
      </c>
      <c r="E212" s="17">
        <v>6416</v>
      </c>
      <c r="F212" s="17">
        <v>4544</v>
      </c>
      <c r="G212" s="17">
        <v>4308</v>
      </c>
      <c r="H212" s="17">
        <v>3176</v>
      </c>
      <c r="I212" s="17"/>
      <c r="J212" s="17"/>
      <c r="K212" s="17"/>
      <c r="L212" s="17">
        <v>75.6</v>
      </c>
      <c r="M212" s="17"/>
      <c r="N212" s="17"/>
      <c r="O212" s="17"/>
      <c r="P212" s="17"/>
      <c r="Q212" s="17"/>
      <c r="R212" s="17"/>
      <c r="S212" s="17"/>
    </row>
    <row r="213" spans="1:19" ht="19.5" customHeight="1">
      <c r="A213" s="51"/>
      <c r="B213" s="48"/>
      <c r="C213" s="8" t="s">
        <v>16</v>
      </c>
      <c r="D213" s="24">
        <f t="shared" si="69"/>
        <v>0</v>
      </c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</row>
    <row r="214" spans="1:19" ht="19.5" customHeight="1">
      <c r="A214" s="51" t="s">
        <v>87</v>
      </c>
      <c r="B214" s="48" t="s">
        <v>88</v>
      </c>
      <c r="C214" s="8" t="s">
        <v>12</v>
      </c>
      <c r="D214" s="24">
        <f t="shared" si="69"/>
        <v>360154.19999999995</v>
      </c>
      <c r="E214" s="17">
        <f aca="true" t="shared" si="75" ref="E214:N214">E215+E216+E217+E218</f>
        <v>11523</v>
      </c>
      <c r="F214" s="17">
        <f t="shared" si="75"/>
        <v>12070</v>
      </c>
      <c r="G214" s="17">
        <f t="shared" si="75"/>
        <v>12616</v>
      </c>
      <c r="H214" s="17">
        <f t="shared" si="75"/>
        <v>16001.1</v>
      </c>
      <c r="I214" s="17">
        <f t="shared" si="75"/>
        <v>16372.8</v>
      </c>
      <c r="J214" s="17">
        <f t="shared" si="75"/>
        <v>17873.8</v>
      </c>
      <c r="K214" s="17">
        <f t="shared" si="75"/>
        <v>19184.2</v>
      </c>
      <c r="L214" s="17">
        <f t="shared" si="75"/>
        <v>23145.3</v>
      </c>
      <c r="M214" s="17">
        <f t="shared" si="75"/>
        <v>28137.6</v>
      </c>
      <c r="N214" s="17">
        <f t="shared" si="75"/>
        <v>31824.9</v>
      </c>
      <c r="O214" s="17">
        <f>O215+O216+O217+O218</f>
        <v>34249.5</v>
      </c>
      <c r="P214" s="17">
        <f>P215+P216+P217+P218</f>
        <v>33858.5</v>
      </c>
      <c r="Q214" s="17">
        <f>Q215+Q216+Q217+Q218</f>
        <v>34432.5</v>
      </c>
      <c r="R214" s="17">
        <f>R215+R216+R217+R218</f>
        <v>34432.5</v>
      </c>
      <c r="S214" s="17">
        <f>S215+S216+S217+S218</f>
        <v>34432.5</v>
      </c>
    </row>
    <row r="215" spans="1:19" ht="19.5" customHeight="1">
      <c r="A215" s="51"/>
      <c r="B215" s="48"/>
      <c r="C215" s="8" t="s">
        <v>13</v>
      </c>
      <c r="D215" s="24">
        <f t="shared" si="69"/>
        <v>0</v>
      </c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</row>
    <row r="216" spans="1:19" ht="19.5" customHeight="1">
      <c r="A216" s="51"/>
      <c r="B216" s="48"/>
      <c r="C216" s="8" t="s">
        <v>14</v>
      </c>
      <c r="D216" s="24">
        <f t="shared" si="69"/>
        <v>0</v>
      </c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</row>
    <row r="217" spans="1:19" ht="19.5" customHeight="1">
      <c r="A217" s="51"/>
      <c r="B217" s="48"/>
      <c r="C217" s="8" t="s">
        <v>15</v>
      </c>
      <c r="D217" s="24">
        <f t="shared" si="69"/>
        <v>360154.19999999995</v>
      </c>
      <c r="E217" s="17">
        <v>11523</v>
      </c>
      <c r="F217" s="17">
        <v>12070</v>
      </c>
      <c r="G217" s="17">
        <v>12616</v>
      </c>
      <c r="H217" s="17">
        <v>16001.1</v>
      </c>
      <c r="I217" s="17">
        <v>16372.8</v>
      </c>
      <c r="J217" s="17">
        <v>17873.8</v>
      </c>
      <c r="K217" s="17">
        <v>19184.2</v>
      </c>
      <c r="L217" s="17">
        <v>23145.3</v>
      </c>
      <c r="M217" s="17">
        <v>28137.6</v>
      </c>
      <c r="N217" s="17">
        <v>31824.9</v>
      </c>
      <c r="O217" s="17">
        <v>34249.5</v>
      </c>
      <c r="P217" s="17">
        <v>33858.5</v>
      </c>
      <c r="Q217" s="17">
        <v>34432.5</v>
      </c>
      <c r="R217" s="17">
        <v>34432.5</v>
      </c>
      <c r="S217" s="17">
        <v>34432.5</v>
      </c>
    </row>
    <row r="218" spans="1:19" ht="19.5" customHeight="1">
      <c r="A218" s="51"/>
      <c r="B218" s="48"/>
      <c r="C218" s="8" t="s">
        <v>16</v>
      </c>
      <c r="D218" s="24">
        <f t="shared" si="69"/>
        <v>0</v>
      </c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</row>
    <row r="219" spans="1:19" ht="19.5" customHeight="1">
      <c r="A219" s="51" t="s">
        <v>89</v>
      </c>
      <c r="B219" s="48" t="s">
        <v>90</v>
      </c>
      <c r="C219" s="8" t="s">
        <v>12</v>
      </c>
      <c r="D219" s="24">
        <f t="shared" si="69"/>
        <v>2767.7999999999997</v>
      </c>
      <c r="E219" s="17">
        <f aca="true" t="shared" si="76" ref="E219:N219">E220+E221+E222+E223</f>
        <v>816</v>
      </c>
      <c r="F219" s="17">
        <f t="shared" si="76"/>
        <v>816</v>
      </c>
      <c r="G219" s="17">
        <f t="shared" si="76"/>
        <v>816</v>
      </c>
      <c r="H219" s="17">
        <f t="shared" si="76"/>
        <v>47.1</v>
      </c>
      <c r="I219" s="17">
        <f t="shared" si="76"/>
        <v>7.2</v>
      </c>
      <c r="J219" s="17">
        <f t="shared" si="76"/>
        <v>22.5</v>
      </c>
      <c r="K219" s="17">
        <f t="shared" si="76"/>
        <v>18.3</v>
      </c>
      <c r="L219" s="17">
        <f t="shared" si="76"/>
        <v>14.1</v>
      </c>
      <c r="M219" s="17">
        <f t="shared" si="76"/>
        <v>2</v>
      </c>
      <c r="N219" s="17">
        <f t="shared" si="76"/>
        <v>8.6</v>
      </c>
      <c r="O219" s="17">
        <f>O220+O221+O222+O223</f>
        <v>40</v>
      </c>
      <c r="P219" s="17">
        <f>P220+P221+P222+P223</f>
        <v>40</v>
      </c>
      <c r="Q219" s="17">
        <f>Q220+Q221+Q222+Q223</f>
        <v>40</v>
      </c>
      <c r="R219" s="17">
        <f>R220+R221+R222+R223</f>
        <v>40</v>
      </c>
      <c r="S219" s="17">
        <f>S220+S221+S222+S223</f>
        <v>40</v>
      </c>
    </row>
    <row r="220" spans="1:19" ht="19.5" customHeight="1">
      <c r="A220" s="51"/>
      <c r="B220" s="48"/>
      <c r="C220" s="8" t="s">
        <v>13</v>
      </c>
      <c r="D220" s="24">
        <f t="shared" si="69"/>
        <v>0</v>
      </c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</row>
    <row r="221" spans="1:19" ht="19.5" customHeight="1">
      <c r="A221" s="51"/>
      <c r="B221" s="48"/>
      <c r="C221" s="8" t="s">
        <v>14</v>
      </c>
      <c r="D221" s="24">
        <f t="shared" si="69"/>
        <v>0</v>
      </c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</row>
    <row r="222" spans="1:19" ht="19.5" customHeight="1">
      <c r="A222" s="51"/>
      <c r="B222" s="48"/>
      <c r="C222" s="8" t="s">
        <v>15</v>
      </c>
      <c r="D222" s="24">
        <f t="shared" si="69"/>
        <v>2767.7999999999997</v>
      </c>
      <c r="E222" s="17">
        <v>816</v>
      </c>
      <c r="F222" s="17">
        <v>816</v>
      </c>
      <c r="G222" s="17">
        <v>816</v>
      </c>
      <c r="H222" s="17">
        <v>47.1</v>
      </c>
      <c r="I222" s="17">
        <v>7.2</v>
      </c>
      <c r="J222" s="17">
        <v>22.5</v>
      </c>
      <c r="K222" s="17">
        <v>18.3</v>
      </c>
      <c r="L222" s="17">
        <v>14.1</v>
      </c>
      <c r="M222" s="17">
        <v>2</v>
      </c>
      <c r="N222" s="17">
        <v>8.6</v>
      </c>
      <c r="O222" s="17">
        <v>40</v>
      </c>
      <c r="P222" s="17">
        <v>40</v>
      </c>
      <c r="Q222" s="17">
        <v>40</v>
      </c>
      <c r="R222" s="17">
        <v>40</v>
      </c>
      <c r="S222" s="17">
        <v>40</v>
      </c>
    </row>
    <row r="223" spans="1:19" ht="45.75" customHeight="1">
      <c r="A223" s="51"/>
      <c r="B223" s="48"/>
      <c r="C223" s="8" t="s">
        <v>16</v>
      </c>
      <c r="D223" s="24">
        <f t="shared" si="69"/>
        <v>0</v>
      </c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</row>
  </sheetData>
  <sheetProtection/>
  <mergeCells count="93">
    <mergeCell ref="M2:R5"/>
    <mergeCell ref="A214:A218"/>
    <mergeCell ref="B214:B218"/>
    <mergeCell ref="A219:A223"/>
    <mergeCell ref="B219:B223"/>
    <mergeCell ref="A204:A208"/>
    <mergeCell ref="B204:B208"/>
    <mergeCell ref="A209:A213"/>
    <mergeCell ref="B209:B213"/>
    <mergeCell ref="A194:A198"/>
    <mergeCell ref="B194:B198"/>
    <mergeCell ref="A199:A203"/>
    <mergeCell ref="B199:B203"/>
    <mergeCell ref="A179:A183"/>
    <mergeCell ref="B179:B183"/>
    <mergeCell ref="A184:A188"/>
    <mergeCell ref="B184:B188"/>
    <mergeCell ref="A189:A193"/>
    <mergeCell ref="B189:B193"/>
    <mergeCell ref="A164:A168"/>
    <mergeCell ref="B164:B168"/>
    <mergeCell ref="A169:A173"/>
    <mergeCell ref="B169:B173"/>
    <mergeCell ref="A174:A178"/>
    <mergeCell ref="B174:B178"/>
    <mergeCell ref="A149:A153"/>
    <mergeCell ref="B149:B153"/>
    <mergeCell ref="A154:A158"/>
    <mergeCell ref="B154:B158"/>
    <mergeCell ref="A159:A163"/>
    <mergeCell ref="B159:B163"/>
    <mergeCell ref="A134:A138"/>
    <mergeCell ref="B134:B138"/>
    <mergeCell ref="A139:A143"/>
    <mergeCell ref="B139:B143"/>
    <mergeCell ref="A144:A148"/>
    <mergeCell ref="B144:B148"/>
    <mergeCell ref="A119:A123"/>
    <mergeCell ref="B119:B123"/>
    <mergeCell ref="A124:A128"/>
    <mergeCell ref="B124:B128"/>
    <mergeCell ref="A129:A133"/>
    <mergeCell ref="B129:B133"/>
    <mergeCell ref="A108:A112"/>
    <mergeCell ref="B108:B112"/>
    <mergeCell ref="A114:A118"/>
    <mergeCell ref="B114:B118"/>
    <mergeCell ref="A98:A102"/>
    <mergeCell ref="B98:B102"/>
    <mergeCell ref="A103:A107"/>
    <mergeCell ref="B103:B107"/>
    <mergeCell ref="A83:A87"/>
    <mergeCell ref="B83:B87"/>
    <mergeCell ref="A88:A92"/>
    <mergeCell ref="B88:B92"/>
    <mergeCell ref="A93:A97"/>
    <mergeCell ref="B93:B97"/>
    <mergeCell ref="A68:A72"/>
    <mergeCell ref="B68:B72"/>
    <mergeCell ref="A73:A77"/>
    <mergeCell ref="B73:B77"/>
    <mergeCell ref="A78:A82"/>
    <mergeCell ref="B78:B82"/>
    <mergeCell ref="A58:A62"/>
    <mergeCell ref="B58:B62"/>
    <mergeCell ref="A63:A67"/>
    <mergeCell ref="B63:B67"/>
    <mergeCell ref="A42:A46"/>
    <mergeCell ref="B42:B46"/>
    <mergeCell ref="A48:A52"/>
    <mergeCell ref="B48:B52"/>
    <mergeCell ref="A53:A57"/>
    <mergeCell ref="B53:B57"/>
    <mergeCell ref="A32:A36"/>
    <mergeCell ref="B32:B36"/>
    <mergeCell ref="A37:A41"/>
    <mergeCell ref="B37:B41"/>
    <mergeCell ref="A15:A19"/>
    <mergeCell ref="B15:B19"/>
    <mergeCell ref="A21:A25"/>
    <mergeCell ref="B21:B25"/>
    <mergeCell ref="A27:A31"/>
    <mergeCell ref="B27:B31"/>
    <mergeCell ref="G4:J4"/>
    <mergeCell ref="A6:J6"/>
    <mergeCell ref="A7:J7"/>
    <mergeCell ref="A8:J8"/>
    <mergeCell ref="D11:J11"/>
    <mergeCell ref="A11:A13"/>
    <mergeCell ref="B11:B13"/>
    <mergeCell ref="C11:C13"/>
    <mergeCell ref="E12:J12"/>
    <mergeCell ref="D12:D13"/>
  </mergeCells>
  <printOptions/>
  <pageMargins left="0.7874015748031497" right="0.7874015748031497" top="1.3779527559055118" bottom="0.3937007874015748" header="0" footer="0"/>
  <pageSetup fitToHeight="6" fitToWidth="1" horizontalDpi="30066" verticalDpi="30066" orientation="landscape" paperSize="9" scale="46" r:id="rId1"/>
  <rowBreaks count="5" manualBreakCount="5">
    <brk id="41" max="18" man="1"/>
    <brk id="77" max="18" man="1"/>
    <brk id="118" max="18" man="1"/>
    <brk id="158" max="18" man="1"/>
    <brk id="20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971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ПАРИНОВА Ю.А.</cp:lastModifiedBy>
  <cp:lastPrinted>2024-01-16T14:00:42Z</cp:lastPrinted>
  <dcterms:created xsi:type="dcterms:W3CDTF">2021-01-12T19:44:19Z</dcterms:created>
  <dcterms:modified xsi:type="dcterms:W3CDTF">2024-01-17T06:32:26Z</dcterms:modified>
  <cp:category/>
  <cp:version/>
  <cp:contentType/>
  <cp:contentStatus/>
</cp:coreProperties>
</file>